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J:\CIWLOG\schedule\NCCC SCHEDULE\NGB SCHEDULE\NGB schedule\2019\"/>
    </mc:Choice>
  </mc:AlternateContent>
  <xr:revisionPtr revIDLastSave="0" documentId="10_ncr:100000_{CD672366-F0E0-4852-9E71-6071381CD5D9}" xr6:coauthVersionLast="31" xr6:coauthVersionMax="31" xr10:uidLastSave="{00000000-0000-0000-0000-000000000000}"/>
  <bookViews>
    <workbookView xWindow="0" yWindow="0" windowWidth="20385" windowHeight="7950" tabRatio="627" activeTab="6" xr2:uid="{00000000-000D-0000-FFFF-FFFF00000000}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79017"/>
</workbook>
</file>

<file path=xl/calcChain.xml><?xml version="1.0" encoding="utf-8"?>
<calcChain xmlns="http://schemas.openxmlformats.org/spreadsheetml/2006/main">
  <c r="N30" i="12" l="1"/>
  <c r="C40" i="12" l="1"/>
  <c r="C41" i="11"/>
  <c r="F77" i="10"/>
  <c r="F80" i="10"/>
  <c r="F47" i="6"/>
  <c r="C173" i="3"/>
  <c r="F125" i="3"/>
  <c r="F96" i="3"/>
  <c r="C94" i="3"/>
  <c r="F43" i="2" l="1"/>
  <c r="F41" i="2"/>
  <c r="O27" i="10" l="1"/>
  <c r="M27" i="10"/>
  <c r="L27" i="10"/>
  <c r="K27" i="10"/>
  <c r="I27" i="10"/>
  <c r="H27" i="10" s="1"/>
  <c r="C43" i="12" l="1"/>
  <c r="C44" i="12"/>
  <c r="C41" i="12"/>
  <c r="F40" i="11"/>
  <c r="F41" i="11"/>
  <c r="F42" i="11"/>
  <c r="F45" i="6"/>
  <c r="F46" i="6"/>
  <c r="F44" i="2"/>
  <c r="F34" i="11" l="1"/>
  <c r="F32" i="11"/>
  <c r="F30" i="11"/>
  <c r="F81" i="10" l="1"/>
  <c r="F135" i="3" l="1"/>
  <c r="C97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N31" i="11" s="1"/>
  <c r="N32" i="11" s="1"/>
  <c r="N33" i="11" s="1"/>
  <c r="N34" i="11" s="1"/>
  <c r="F13" i="11"/>
  <c r="M70" i="7"/>
  <c r="K70" i="7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1" i="3"/>
  <c r="H191" i="3" s="1"/>
  <c r="L199" i="3"/>
  <c r="K199" i="3"/>
  <c r="F200" i="3"/>
  <c r="E200" i="3" s="1"/>
  <c r="F201" i="3"/>
  <c r="E201" i="3" s="1"/>
  <c r="F202" i="3"/>
  <c r="E202" i="3" s="1"/>
  <c r="F203" i="3"/>
  <c r="E203" i="3" s="1"/>
  <c r="F199" i="3"/>
  <c r="E199" i="3" s="1"/>
  <c r="I199" i="3"/>
  <c r="I192" i="3" l="1"/>
  <c r="H192" i="3" s="1"/>
  <c r="L193" i="3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E96" i="3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E11" i="12" s="1"/>
  <c r="F12" i="12"/>
  <c r="E12" i="12" s="1"/>
  <c r="F13" i="12"/>
  <c r="E13" i="12" s="1"/>
  <c r="F14" i="12"/>
  <c r="E14" i="12" s="1"/>
  <c r="F10" i="12"/>
  <c r="E10" i="12" s="1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E125" i="3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I183" i="3" s="1"/>
  <c r="H183" i="3" s="1"/>
  <c r="K182" i="3"/>
  <c r="L182" i="3"/>
  <c r="M182" i="3"/>
  <c r="J184" i="3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71" i="7" l="1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J16" i="6" s="1"/>
  <c r="K14" i="6"/>
  <c r="O14" i="6"/>
  <c r="L14" i="6"/>
  <c r="M14" i="6"/>
  <c r="N14" i="6"/>
  <c r="I14" i="6"/>
  <c r="H14" i="6"/>
  <c r="N103" i="3"/>
  <c r="M103" i="3"/>
  <c r="L103" i="3"/>
  <c r="K103" i="3"/>
  <c r="N15" i="6" l="1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0" i="12"/>
  <c r="M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C93" i="5"/>
  <c r="C92" i="5"/>
  <c r="C91" i="5"/>
  <c r="C90" i="5"/>
  <c r="C89" i="5"/>
  <c r="C88" i="5"/>
  <c r="P87" i="5"/>
  <c r="L87" i="5"/>
  <c r="L89" i="5" s="1"/>
  <c r="L91" i="5" s="1"/>
  <c r="L93" i="5" s="1"/>
  <c r="J87" i="5"/>
  <c r="J89" i="5" s="1"/>
  <c r="C87" i="5"/>
  <c r="C86" i="5"/>
  <c r="Q85" i="5"/>
  <c r="P85" i="5"/>
  <c r="O85" i="5"/>
  <c r="N85" i="5"/>
  <c r="N87" i="5" s="1"/>
  <c r="N89" i="5" s="1"/>
  <c r="N91" i="5" s="1"/>
  <c r="N93" i="5" s="1"/>
  <c r="M85" i="5"/>
  <c r="M87" i="5" s="1"/>
  <c r="M89" i="5" s="1"/>
  <c r="M91" i="5" s="1"/>
  <c r="M93" i="5" s="1"/>
  <c r="L85" i="5"/>
  <c r="K85" i="5"/>
  <c r="I85" i="5"/>
  <c r="C85" i="5"/>
  <c r="C80" i="5"/>
  <c r="C79" i="5"/>
  <c r="C78" i="5"/>
  <c r="C77" i="5"/>
  <c r="C76" i="5"/>
  <c r="K75" i="5"/>
  <c r="J75" i="5"/>
  <c r="J77" i="5" s="1"/>
  <c r="C75" i="5"/>
  <c r="C74" i="5"/>
  <c r="M73" i="5"/>
  <c r="M75" i="5" s="1"/>
  <c r="M77" i="5" s="1"/>
  <c r="M79" i="5" s="1"/>
  <c r="L73" i="5"/>
  <c r="L75" i="5" s="1"/>
  <c r="L77" i="5" s="1"/>
  <c r="L79" i="5" s="1"/>
  <c r="K73" i="5"/>
  <c r="J73" i="5"/>
  <c r="I73" i="5"/>
  <c r="C73" i="5"/>
  <c r="C72" i="5"/>
  <c r="N71" i="5"/>
  <c r="N73" i="5" s="1"/>
  <c r="N75" i="5" s="1"/>
  <c r="N77" i="5" s="1"/>
  <c r="N79" i="5" s="1"/>
  <c r="M71" i="5"/>
  <c r="L71" i="5"/>
  <c r="K71" i="5"/>
  <c r="I71" i="5"/>
  <c r="H71" i="5"/>
  <c r="C71" i="5"/>
  <c r="A71" i="5"/>
  <c r="A85" i="5" s="1"/>
  <c r="C65" i="5"/>
  <c r="C64" i="5"/>
  <c r="C63" i="5"/>
  <c r="C62" i="5"/>
  <c r="C61" i="5"/>
  <c r="C60" i="5"/>
  <c r="C59" i="5"/>
  <c r="O58" i="5"/>
  <c r="M58" i="5"/>
  <c r="K58" i="5"/>
  <c r="J58" i="5"/>
  <c r="N58" i="5" s="1"/>
  <c r="C58" i="5"/>
  <c r="C57" i="5"/>
  <c r="O56" i="5"/>
  <c r="N56" i="5"/>
  <c r="M56" i="5"/>
  <c r="L56" i="5"/>
  <c r="K56" i="5"/>
  <c r="I56" i="5"/>
  <c r="H56" i="5"/>
  <c r="H58" i="5" s="1"/>
  <c r="C56" i="5"/>
  <c r="C50" i="5"/>
  <c r="D49" i="5"/>
  <c r="C49" i="5"/>
  <c r="C48" i="5"/>
  <c r="D47" i="5"/>
  <c r="C47" i="5"/>
  <c r="C46" i="5"/>
  <c r="D45" i="5"/>
  <c r="C45" i="5"/>
  <c r="A45" i="5"/>
  <c r="A75" i="5" s="1"/>
  <c r="A89" i="5" s="1"/>
  <c r="C44" i="5"/>
  <c r="N43" i="5"/>
  <c r="J43" i="5"/>
  <c r="D43" i="5"/>
  <c r="C43" i="5"/>
  <c r="A43" i="5"/>
  <c r="A73" i="5" s="1"/>
  <c r="A87" i="5" s="1"/>
  <c r="C42" i="5"/>
  <c r="P41" i="5"/>
  <c r="O41" i="5"/>
  <c r="N41" i="5"/>
  <c r="M41" i="5"/>
  <c r="L41" i="5"/>
  <c r="K41" i="5"/>
  <c r="I41" i="5"/>
  <c r="H41" i="5" s="1"/>
  <c r="H43" i="5" s="1"/>
  <c r="D41" i="5"/>
  <c r="C41" i="5"/>
  <c r="A41" i="5"/>
  <c r="C35" i="5"/>
  <c r="D34" i="5"/>
  <c r="C34" i="5"/>
  <c r="C33" i="5"/>
  <c r="D32" i="5"/>
  <c r="C32" i="5"/>
  <c r="C31" i="5"/>
  <c r="D30" i="5"/>
  <c r="C30" i="5"/>
  <c r="C29" i="5"/>
  <c r="N28" i="5"/>
  <c r="J28" i="5"/>
  <c r="I28" i="5"/>
  <c r="I30" i="5" s="1"/>
  <c r="I32" i="5" s="1"/>
  <c r="I34" i="5" s="1"/>
  <c r="D28" i="5"/>
  <c r="C28" i="5"/>
  <c r="A28" i="5"/>
  <c r="C27" i="5"/>
  <c r="N26" i="5"/>
  <c r="M26" i="5"/>
  <c r="L26" i="5"/>
  <c r="K26" i="5"/>
  <c r="I26" i="5"/>
  <c r="H26" i="5"/>
  <c r="H28" i="5" s="1"/>
  <c r="H30" i="5" s="1"/>
  <c r="H32" i="5" s="1"/>
  <c r="H34" i="5" s="1"/>
  <c r="D26" i="5"/>
  <c r="C26" i="5"/>
  <c r="A26" i="5"/>
  <c r="C19" i="5"/>
  <c r="D18" i="5"/>
  <c r="C18" i="5"/>
  <c r="C17" i="5"/>
  <c r="D16" i="5"/>
  <c r="C16" i="5"/>
  <c r="C15" i="5"/>
  <c r="J14" i="5"/>
  <c r="D14" i="5"/>
  <c r="C14" i="5"/>
  <c r="A14" i="5"/>
  <c r="A30" i="5" s="1"/>
  <c r="C13" i="5"/>
  <c r="L12" i="5"/>
  <c r="J12" i="5"/>
  <c r="P12" i="5" s="1"/>
  <c r="D12" i="5"/>
  <c r="C12" i="5"/>
  <c r="A12" i="5"/>
  <c r="C11" i="5"/>
  <c r="Q10" i="5"/>
  <c r="P10" i="5"/>
  <c r="O10" i="5"/>
  <c r="N10" i="5"/>
  <c r="M10" i="5"/>
  <c r="L10" i="5"/>
  <c r="K10" i="5"/>
  <c r="I10" i="5"/>
  <c r="H10" i="5" s="1"/>
  <c r="D10" i="5"/>
  <c r="C10" i="5"/>
  <c r="C44" i="11"/>
  <c r="A43" i="11"/>
  <c r="C42" i="11"/>
  <c r="A42" i="11"/>
  <c r="J41" i="11"/>
  <c r="P41" i="11" s="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R31" i="11" s="1"/>
  <c r="R32" i="11" s="1"/>
  <c r="R33" i="11" s="1"/>
  <c r="R34" i="11" s="1"/>
  <c r="Q30" i="11"/>
  <c r="Q31" i="11" s="1"/>
  <c r="Q32" i="11" s="1"/>
  <c r="Q33" i="11" s="1"/>
  <c r="Q34" i="11" s="1"/>
  <c r="P30" i="11"/>
  <c r="P31" i="11" s="1"/>
  <c r="P32" i="11" s="1"/>
  <c r="P33" i="11" s="1"/>
  <c r="P34" i="11" s="1"/>
  <c r="O30" i="11"/>
  <c r="O31" i="11" s="1"/>
  <c r="O32" i="11" s="1"/>
  <c r="O33" i="11" s="1"/>
  <c r="O34" i="11" s="1"/>
  <c r="M30" i="11"/>
  <c r="M31" i="11" s="1"/>
  <c r="M32" i="11" s="1"/>
  <c r="M33" i="11" s="1"/>
  <c r="M34" i="11" s="1"/>
  <c r="L30" i="11"/>
  <c r="L31" i="11" s="1"/>
  <c r="L32" i="11" s="1"/>
  <c r="L33" i="11" s="1"/>
  <c r="L34" i="11" s="1"/>
  <c r="K30" i="11"/>
  <c r="K31" i="11" s="1"/>
  <c r="K32" i="11" s="1"/>
  <c r="K33" i="11" s="1"/>
  <c r="K34" i="11" s="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C64" i="8"/>
  <c r="C63" i="8"/>
  <c r="C62" i="8"/>
  <c r="C61" i="8"/>
  <c r="J60" i="8"/>
  <c r="O60" i="8" s="1"/>
  <c r="F60" i="8"/>
  <c r="G60" i="8" s="1"/>
  <c r="C60" i="8"/>
  <c r="C59" i="8"/>
  <c r="R58" i="8"/>
  <c r="Q58" i="8"/>
  <c r="P58" i="8"/>
  <c r="N58" i="8"/>
  <c r="M58" i="8"/>
  <c r="L58" i="8"/>
  <c r="J58" i="8"/>
  <c r="S58" i="8" s="1"/>
  <c r="H58" i="8"/>
  <c r="H60" i="8" s="1"/>
  <c r="H62" i="8" s="1"/>
  <c r="H64" i="8" s="1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 s="1"/>
  <c r="G56" i="8"/>
  <c r="C56" i="8"/>
  <c r="C49" i="8"/>
  <c r="G48" i="8"/>
  <c r="F48" i="8"/>
  <c r="E48" i="8"/>
  <c r="D48" i="8"/>
  <c r="C48" i="8"/>
  <c r="B48" i="8"/>
  <c r="C47" i="8"/>
  <c r="G46" i="8"/>
  <c r="F46" i="8"/>
  <c r="E46" i="8"/>
  <c r="D46" i="8"/>
  <c r="C46" i="8"/>
  <c r="B46" i="8"/>
  <c r="C45" i="8"/>
  <c r="G44" i="8"/>
  <c r="F44" i="8"/>
  <c r="E44" i="8"/>
  <c r="D44" i="8"/>
  <c r="C44" i="8"/>
  <c r="B44" i="8"/>
  <c r="C43" i="8"/>
  <c r="N42" i="8"/>
  <c r="O42" i="8" s="1"/>
  <c r="J42" i="8"/>
  <c r="M42" i="8" s="1"/>
  <c r="G42" i="8"/>
  <c r="F42" i="8"/>
  <c r="E42" i="8"/>
  <c r="D42" i="8"/>
  <c r="C42" i="8"/>
  <c r="B42" i="8"/>
  <c r="C41" i="8"/>
  <c r="M40" i="8"/>
  <c r="N40" i="8" s="1"/>
  <c r="O40" i="8" s="1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C32" i="8"/>
  <c r="C31" i="8"/>
  <c r="C30" i="8"/>
  <c r="C29" i="8"/>
  <c r="C28" i="8"/>
  <c r="C27" i="8"/>
  <c r="P26" i="8"/>
  <c r="L26" i="8"/>
  <c r="J26" i="8"/>
  <c r="O26" i="8" s="1"/>
  <c r="C26" i="8"/>
  <c r="A26" i="8"/>
  <c r="A28" i="8" s="1"/>
  <c r="A30" i="8" s="1"/>
  <c r="A32" i="8" s="1"/>
  <c r="C25" i="8"/>
  <c r="Q24" i="8"/>
  <c r="P24" i="8"/>
  <c r="O24" i="8"/>
  <c r="N24" i="8"/>
  <c r="M24" i="8"/>
  <c r="L24" i="8"/>
  <c r="K24" i="8"/>
  <c r="I24" i="8"/>
  <c r="I26" i="8" s="1"/>
  <c r="I28" i="8" s="1"/>
  <c r="I30" i="8" s="1"/>
  <c r="I32" i="8" s="1"/>
  <c r="C24" i="8"/>
  <c r="C19" i="8"/>
  <c r="D18" i="8"/>
  <c r="C18" i="8"/>
  <c r="C17" i="8"/>
  <c r="D16" i="8"/>
  <c r="C16" i="8"/>
  <c r="C15" i="8"/>
  <c r="P14" i="8"/>
  <c r="L14" i="8"/>
  <c r="J14" i="8"/>
  <c r="J16" i="8" s="1"/>
  <c r="D14" i="8"/>
  <c r="C14" i="8"/>
  <c r="A14" i="8"/>
  <c r="A16" i="8" s="1"/>
  <c r="A18" i="8" s="1"/>
  <c r="C13" i="8"/>
  <c r="Q12" i="8"/>
  <c r="P12" i="8"/>
  <c r="O12" i="8"/>
  <c r="M12" i="8"/>
  <c r="L12" i="8"/>
  <c r="K12" i="8"/>
  <c r="J12" i="8"/>
  <c r="N12" i="8" s="1"/>
  <c r="D12" i="8"/>
  <c r="C12" i="8"/>
  <c r="A12" i="8"/>
  <c r="C11" i="8"/>
  <c r="Q10" i="8"/>
  <c r="P10" i="8"/>
  <c r="O10" i="8"/>
  <c r="N10" i="8"/>
  <c r="M10" i="8"/>
  <c r="L10" i="8"/>
  <c r="K10" i="8"/>
  <c r="I10" i="8"/>
  <c r="I12" i="8" s="1"/>
  <c r="I14" i="8" s="1"/>
  <c r="I16" i="8" s="1"/>
  <c r="I18" i="8" s="1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C28" i="10"/>
  <c r="D28" i="10" s="1"/>
  <c r="P27" i="10"/>
  <c r="N27" i="10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D173" i="3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J18" i="8" l="1"/>
  <c r="O16" i="8"/>
  <c r="K16" i="8"/>
  <c r="N16" i="8"/>
  <c r="Q16" i="8"/>
  <c r="M16" i="8"/>
  <c r="P16" i="8"/>
  <c r="L16" i="8"/>
  <c r="M14" i="8"/>
  <c r="Q14" i="8"/>
  <c r="M26" i="8"/>
  <c r="Q26" i="8"/>
  <c r="M60" i="8"/>
  <c r="R60" i="8"/>
  <c r="F62" i="8"/>
  <c r="Q14" i="5"/>
  <c r="M14" i="5"/>
  <c r="I14" i="5"/>
  <c r="J16" i="5"/>
  <c r="O14" i="5"/>
  <c r="K14" i="5"/>
  <c r="J44" i="8"/>
  <c r="N14" i="8"/>
  <c r="N26" i="8"/>
  <c r="J28" i="8"/>
  <c r="N60" i="8"/>
  <c r="S60" i="8"/>
  <c r="N12" i="5"/>
  <c r="L14" i="5"/>
  <c r="H85" i="5"/>
  <c r="I87" i="5"/>
  <c r="K14" i="8"/>
  <c r="O14" i="8"/>
  <c r="K26" i="8"/>
  <c r="L42" i="8"/>
  <c r="I58" i="8"/>
  <c r="I60" i="8" s="1"/>
  <c r="I62" i="8" s="1"/>
  <c r="I64" i="8" s="1"/>
  <c r="N14" i="5"/>
  <c r="J30" i="5"/>
  <c r="M28" i="5"/>
  <c r="L28" i="5"/>
  <c r="K28" i="5"/>
  <c r="M43" i="5"/>
  <c r="P43" i="5"/>
  <c r="L43" i="5"/>
  <c r="J45" i="5"/>
  <c r="O43" i="5"/>
  <c r="K43" i="5"/>
  <c r="J79" i="5"/>
  <c r="K79" i="5" s="1"/>
  <c r="K77" i="5"/>
  <c r="P60" i="8"/>
  <c r="L60" i="8"/>
  <c r="Q60" i="8"/>
  <c r="J62" i="8"/>
  <c r="O12" i="5"/>
  <c r="K12" i="5"/>
  <c r="Q12" i="5"/>
  <c r="M12" i="5"/>
  <c r="I12" i="5"/>
  <c r="P14" i="5"/>
  <c r="H45" i="5"/>
  <c r="I43" i="5"/>
  <c r="H60" i="5"/>
  <c r="I58" i="5"/>
  <c r="H73" i="5"/>
  <c r="I75" i="5"/>
  <c r="J91" i="5"/>
  <c r="O89" i="5"/>
  <c r="K89" i="5"/>
  <c r="Q89" i="5"/>
  <c r="P89" i="5"/>
  <c r="Q87" i="5"/>
  <c r="L31" i="12"/>
  <c r="M31" i="12" s="1"/>
  <c r="O31" i="12" s="1"/>
  <c r="N31" i="12"/>
  <c r="O58" i="8"/>
  <c r="A16" i="5"/>
  <c r="L58" i="5"/>
  <c r="J60" i="5"/>
  <c r="K87" i="5"/>
  <c r="O87" i="5"/>
  <c r="O28" i="10"/>
  <c r="K28" i="10"/>
  <c r="I28" i="10"/>
  <c r="H28" i="10" s="1"/>
  <c r="L28" i="10"/>
  <c r="M28" i="10"/>
  <c r="K53" i="12"/>
  <c r="K54" i="12" s="1"/>
  <c r="K55" i="12" s="1"/>
  <c r="K56" i="12" s="1"/>
  <c r="M53" i="12"/>
  <c r="J54" i="12"/>
  <c r="N53" i="12"/>
  <c r="L53" i="12"/>
  <c r="I32" i="11"/>
  <c r="H32" i="11" s="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H30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N28" i="10"/>
  <c r="P28" i="10"/>
  <c r="J29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H47" i="5" l="1"/>
  <c r="I45" i="5"/>
  <c r="A18" i="5"/>
  <c r="A47" i="5"/>
  <c r="A77" i="5" s="1"/>
  <c r="A91" i="5" s="1"/>
  <c r="A32" i="5"/>
  <c r="H87" i="5"/>
  <c r="I89" i="5"/>
  <c r="O16" i="5"/>
  <c r="K16" i="5"/>
  <c r="N16" i="5"/>
  <c r="Q16" i="5"/>
  <c r="M16" i="5"/>
  <c r="I16" i="5"/>
  <c r="J18" i="5"/>
  <c r="P16" i="5"/>
  <c r="J46" i="8"/>
  <c r="L16" i="5"/>
  <c r="G62" i="8"/>
  <c r="F64" i="8"/>
  <c r="G64" i="8" s="1"/>
  <c r="Q91" i="5"/>
  <c r="P91" i="5"/>
  <c r="J93" i="5"/>
  <c r="O91" i="5"/>
  <c r="K91" i="5"/>
  <c r="H62" i="5"/>
  <c r="I60" i="5"/>
  <c r="H12" i="5"/>
  <c r="H42" i="8" s="1"/>
  <c r="I42" i="8"/>
  <c r="N30" i="5"/>
  <c r="J32" i="5"/>
  <c r="M30" i="5"/>
  <c r="L30" i="5"/>
  <c r="K30" i="5"/>
  <c r="M44" i="8"/>
  <c r="N44" i="8" s="1"/>
  <c r="O44" i="8" s="1"/>
  <c r="L44" i="8"/>
  <c r="H14" i="5"/>
  <c r="H44" i="8" s="1"/>
  <c r="I44" i="8"/>
  <c r="J62" i="5"/>
  <c r="L60" i="5"/>
  <c r="O60" i="5"/>
  <c r="K60" i="5"/>
  <c r="N60" i="5"/>
  <c r="M60" i="5"/>
  <c r="H75" i="5"/>
  <c r="I77" i="5"/>
  <c r="Q62" i="8"/>
  <c r="M62" i="8"/>
  <c r="J64" i="8"/>
  <c r="P62" i="8"/>
  <c r="O62" i="8"/>
  <c r="S62" i="8"/>
  <c r="N62" i="8"/>
  <c r="R62" i="8"/>
  <c r="L62" i="8"/>
  <c r="P45" i="5"/>
  <c r="L45" i="5"/>
  <c r="J47" i="5"/>
  <c r="O45" i="5"/>
  <c r="K45" i="5"/>
  <c r="N45" i="5"/>
  <c r="M45" i="5"/>
  <c r="Q28" i="8"/>
  <c r="J30" i="8"/>
  <c r="P28" i="8"/>
  <c r="L28" i="8"/>
  <c r="O28" i="8"/>
  <c r="K28" i="8"/>
  <c r="N28" i="8"/>
  <c r="M28" i="8"/>
  <c r="N18" i="8"/>
  <c r="Q18" i="8"/>
  <c r="M18" i="8"/>
  <c r="P18" i="8"/>
  <c r="L18" i="8"/>
  <c r="O18" i="8"/>
  <c r="K18" i="8"/>
  <c r="J33" i="12"/>
  <c r="N32" i="12"/>
  <c r="L29" i="10"/>
  <c r="M29" i="10"/>
  <c r="I29" i="10"/>
  <c r="H29" i="10" s="1"/>
  <c r="K29" i="10"/>
  <c r="L55" i="12"/>
  <c r="M55" i="12"/>
  <c r="N55" i="12"/>
  <c r="N54" i="12"/>
  <c r="L54" i="12"/>
  <c r="M54" i="12"/>
  <c r="I54" i="12"/>
  <c r="I55" i="12" s="1"/>
  <c r="I56" i="12" s="1"/>
  <c r="J56" i="12"/>
  <c r="I33" i="11"/>
  <c r="H33" i="11" s="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N42" i="11"/>
  <c r="H25" i="2"/>
  <c r="I25" i="2" s="1"/>
  <c r="L32" i="12"/>
  <c r="M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O14" i="12" s="1"/>
  <c r="I13" i="12"/>
  <c r="J13" i="12" s="1"/>
  <c r="O13" i="12" s="1"/>
  <c r="P13" i="12" s="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J30" i="10"/>
  <c r="P29" i="10"/>
  <c r="N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R64" i="8" l="1"/>
  <c r="N64" i="8"/>
  <c r="P64" i="8"/>
  <c r="O64" i="8"/>
  <c r="S64" i="8"/>
  <c r="M64" i="8"/>
  <c r="Q64" i="8"/>
  <c r="L64" i="8"/>
  <c r="M46" i="8"/>
  <c r="N46" i="8" s="1"/>
  <c r="O46" i="8" s="1"/>
  <c r="L46" i="8"/>
  <c r="Q30" i="8"/>
  <c r="M30" i="8"/>
  <c r="O30" i="8"/>
  <c r="N30" i="8"/>
  <c r="L30" i="8"/>
  <c r="J32" i="8"/>
  <c r="P30" i="8"/>
  <c r="K30" i="8"/>
  <c r="I91" i="5"/>
  <c r="H89" i="5"/>
  <c r="A49" i="5"/>
  <c r="A79" i="5" s="1"/>
  <c r="A93" i="5" s="1"/>
  <c r="A34" i="5"/>
  <c r="N62" i="5"/>
  <c r="M62" i="5"/>
  <c r="J64" i="5"/>
  <c r="L62" i="5"/>
  <c r="O62" i="5"/>
  <c r="K62" i="5"/>
  <c r="K32" i="5"/>
  <c r="N32" i="5"/>
  <c r="J34" i="5"/>
  <c r="M32" i="5"/>
  <c r="L32" i="5"/>
  <c r="Q93" i="5"/>
  <c r="P93" i="5"/>
  <c r="O93" i="5"/>
  <c r="K93" i="5"/>
  <c r="Q18" i="5"/>
  <c r="M18" i="5"/>
  <c r="I18" i="5"/>
  <c r="P18" i="5"/>
  <c r="L18" i="5"/>
  <c r="O18" i="5"/>
  <c r="K18" i="5"/>
  <c r="J48" i="8"/>
  <c r="N18" i="5"/>
  <c r="J49" i="5"/>
  <c r="O47" i="5"/>
  <c r="K47" i="5"/>
  <c r="N47" i="5"/>
  <c r="M47" i="5"/>
  <c r="P47" i="5"/>
  <c r="L47" i="5"/>
  <c r="H77" i="5"/>
  <c r="I79" i="5"/>
  <c r="H79" i="5" s="1"/>
  <c r="H64" i="5"/>
  <c r="I64" i="5" s="1"/>
  <c r="I62" i="5"/>
  <c r="H16" i="5"/>
  <c r="H46" i="8" s="1"/>
  <c r="I46" i="8"/>
  <c r="H49" i="5"/>
  <c r="I49" i="5" s="1"/>
  <c r="I47" i="5"/>
  <c r="K34" i="12"/>
  <c r="N34" i="12"/>
  <c r="L33" i="12"/>
  <c r="M33" i="12" s="1"/>
  <c r="O33" i="12" s="1"/>
  <c r="N33" i="12"/>
  <c r="M30" i="10"/>
  <c r="K30" i="10"/>
  <c r="I30" i="10"/>
  <c r="L30" i="10"/>
  <c r="M56" i="12"/>
  <c r="N56" i="12"/>
  <c r="L56" i="12"/>
  <c r="I34" i="11"/>
  <c r="H34" i="11" s="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L13" i="12"/>
  <c r="M13" i="12"/>
  <c r="M14" i="12"/>
  <c r="P14" i="12" s="1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H30" i="10"/>
  <c r="J31" i="10"/>
  <c r="P30" i="10"/>
  <c r="N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H18" i="5" l="1"/>
  <c r="H48" i="8" s="1"/>
  <c r="I48" i="8"/>
  <c r="Q32" i="8"/>
  <c r="M32" i="8"/>
  <c r="N32" i="8"/>
  <c r="L32" i="8"/>
  <c r="P32" i="8"/>
  <c r="K32" i="8"/>
  <c r="O32" i="8"/>
  <c r="N49" i="5"/>
  <c r="M49" i="5"/>
  <c r="P49" i="5"/>
  <c r="L49" i="5"/>
  <c r="K49" i="5"/>
  <c r="O49" i="5"/>
  <c r="L34" i="5"/>
  <c r="K34" i="5"/>
  <c r="N34" i="5"/>
  <c r="M34" i="5"/>
  <c r="I93" i="5"/>
  <c r="H93" i="5" s="1"/>
  <c r="H91" i="5"/>
  <c r="M48" i="8"/>
  <c r="N48" i="8" s="1"/>
  <c r="O48" i="8" s="1"/>
  <c r="L48" i="8"/>
  <c r="L64" i="5"/>
  <c r="O64" i="5"/>
  <c r="K64" i="5"/>
  <c r="N64" i="5"/>
  <c r="M64" i="5"/>
  <c r="K31" i="10"/>
  <c r="L31" i="10"/>
  <c r="M31" i="10"/>
  <c r="I31" i="10"/>
  <c r="H31" i="10" s="1"/>
  <c r="O44" i="1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P31" i="10"/>
  <c r="N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_winadmin_</author>
  </authors>
  <commentList>
    <comment ref="E8" authorId="0" shapeId="0" xr:uid="{00000000-0006-0000-0700-000001000000}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_winadmin_</author>
  </authors>
  <commentList>
    <comment ref="B432" authorId="0" shapeId="0" xr:uid="{00000000-0006-0000-0A00-000001000000}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<sst xmlns="http://schemas.openxmlformats.org/spreadsheetml/2006/main" count="9935" uniqueCount="4962">
  <si>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</si>
  <si>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</si>
  <si>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</si>
  <si>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</si>
  <si>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</si>
  <si>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</si>
  <si>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</si>
  <si>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</si>
  <si>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</si>
  <si>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</si>
  <si>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</si>
  <si>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</si>
  <si>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</si>
  <si>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</si>
  <si>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</si>
  <si>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</si>
  <si>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</si>
  <si>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</si>
  <si>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</si>
  <si>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</si>
  <si>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</si>
  <si>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</si>
  <si>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</si>
  <si>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</si>
  <si>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</si>
  <si>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</si>
  <si>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</si>
  <si>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</si>
  <si>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</si>
  <si>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</si>
  <si>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</si>
  <si>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</si>
  <si>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</si>
  <si>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</si>
  <si>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</si>
  <si>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</si>
  <si>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</si>
  <si>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</si>
  <si>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</si>
  <si>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</si>
  <si>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</si>
  <si>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</si>
  <si>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</si>
  <si>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</si>
  <si>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</si>
  <si>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</si>
  <si>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</si>
  <si>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</si>
  <si>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</si>
  <si>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</si>
  <si>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</si>
  <si>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</si>
  <si>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</si>
  <si>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</si>
  <si>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</si>
  <si>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</si>
  <si>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</si>
  <si>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</si>
  <si>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</si>
  <si>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</si>
  <si>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</si>
  <si>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</si>
  <si>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</si>
  <si>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</si>
  <si>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</si>
  <si>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</si>
  <si>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</si>
  <si>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</si>
  <si>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</si>
  <si>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</si>
  <si>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</si>
  <si>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</si>
  <si>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</si>
  <si>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</si>
  <si>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</si>
  <si>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</si>
  <si>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</si>
  <si>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</si>
  <si>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</si>
  <si>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</si>
  <si>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</si>
  <si>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</si>
  <si>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</si>
  <si>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</si>
  <si>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</si>
  <si>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</si>
  <si>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</si>
  <si>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</si>
  <si>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</si>
  <si>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</si>
  <si>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</si>
  <si>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</si>
  <si>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</si>
  <si>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</si>
  <si>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</si>
  <si>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</si>
  <si>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</si>
  <si>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</si>
  <si>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</si>
  <si>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</si>
  <si>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</si>
  <si>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</si>
  <si>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</si>
  <si>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</si>
  <si>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</si>
  <si>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</si>
  <si>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</si>
  <si>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</si>
  <si>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</si>
  <si>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</si>
  <si>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</si>
  <si>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</si>
  <si>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</si>
  <si>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</si>
  <si>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</si>
  <si>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</si>
  <si>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</si>
  <si>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</si>
  <si>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</si>
  <si>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</si>
  <si>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</si>
  <si>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</si>
  <si>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</si>
  <si>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</si>
  <si>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</si>
  <si>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</si>
  <si>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</si>
  <si>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</si>
  <si>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</si>
  <si>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</si>
  <si>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JEDDAH</t>
  </si>
  <si>
    <t>RS2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</si>
  <si>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</si>
  <si>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</si>
  <si>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</si>
  <si>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</si>
  <si>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</si>
  <si>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</si>
  <si>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</si>
  <si>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</si>
  <si>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</si>
  <si>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</si>
  <si>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</si>
  <si>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</si>
  <si>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</si>
  <si>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</si>
  <si>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</si>
  <si>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</si>
  <si>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</si>
  <si>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</si>
  <si>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</si>
  <si>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</si>
  <si>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</si>
  <si>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</si>
  <si>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</si>
  <si>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</si>
  <si>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</si>
  <si>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</si>
  <si>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</si>
  <si>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</si>
  <si>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</si>
  <si>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</si>
  <si>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</si>
  <si>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</si>
  <si>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</si>
  <si>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</si>
  <si>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</si>
  <si>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</si>
  <si>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</si>
  <si>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</si>
  <si>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</si>
  <si>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</si>
  <si>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</si>
  <si>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</si>
  <si>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</si>
  <si>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</si>
  <si>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</si>
  <si>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</si>
  <si>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</si>
  <si>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</si>
  <si>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</si>
  <si>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</si>
  <si>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</si>
  <si>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</si>
  <si>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</si>
  <si>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</si>
  <si>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</si>
  <si>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</si>
  <si>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</si>
  <si>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</si>
  <si>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</si>
  <si>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</si>
  <si>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</si>
  <si>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</si>
  <si>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</si>
  <si>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</si>
  <si>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</si>
  <si>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</si>
  <si>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</si>
  <si>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</si>
  <si>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</si>
  <si>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</si>
  <si>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</si>
  <si>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</si>
  <si>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</si>
  <si>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</si>
  <si>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</si>
  <si>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</si>
  <si>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</si>
  <si>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</si>
  <si>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</si>
  <si>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</si>
  <si>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</si>
  <si>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</si>
  <si>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</si>
  <si>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</si>
  <si>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</si>
  <si>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</si>
  <si>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</si>
  <si>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</si>
  <si>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</si>
  <si>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</si>
  <si>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</si>
  <si>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</si>
  <si>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</si>
  <si>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</si>
  <si>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</si>
  <si>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</si>
  <si>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</si>
  <si>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</si>
  <si>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</si>
  <si>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</si>
  <si>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</si>
  <si>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</si>
  <si>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</si>
  <si>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</si>
  <si>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</si>
  <si>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</si>
  <si>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</si>
  <si>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</si>
  <si>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</si>
  <si>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</si>
  <si>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</si>
  <si>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</si>
  <si>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</si>
  <si>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</si>
  <si>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</si>
  <si>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</si>
  <si>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</si>
  <si>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</si>
  <si>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</si>
  <si>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</si>
  <si>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</si>
  <si>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</si>
  <si>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</si>
  <si>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</si>
  <si>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</si>
  <si>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</si>
  <si>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</si>
  <si>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</si>
  <si>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</si>
  <si>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</si>
  <si>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</si>
  <si>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</si>
  <si>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</si>
  <si>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</si>
  <si>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</si>
  <si>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</si>
  <si>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</si>
  <si>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</si>
  <si>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</si>
  <si>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</si>
  <si>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</si>
  <si>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</si>
  <si>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</si>
  <si>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</si>
  <si>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</si>
  <si>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</si>
  <si>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</si>
  <si>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</si>
  <si>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</si>
  <si>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</si>
  <si>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</si>
  <si>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</si>
  <si>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</si>
  <si>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</si>
  <si>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</si>
  <si>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</si>
  <si>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</si>
  <si>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</si>
  <si>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</si>
  <si>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</si>
  <si>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</si>
  <si>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</si>
  <si>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</si>
  <si>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</si>
  <si>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</si>
  <si>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</si>
  <si>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</si>
  <si>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</si>
  <si>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</si>
  <si>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</si>
  <si>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</si>
  <si>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</si>
  <si>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</si>
  <si>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</si>
  <si>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</si>
  <si>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</si>
  <si>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</si>
  <si>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</si>
  <si>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</si>
  <si>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</si>
  <si>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</si>
  <si>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</si>
  <si>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</si>
  <si>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</si>
  <si>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</si>
  <si>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</si>
  <si>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</si>
  <si>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</si>
  <si>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</si>
  <si>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</si>
  <si>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</si>
  <si>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</si>
  <si>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</si>
  <si>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</si>
  <si>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</si>
  <si>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</si>
  <si>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</si>
  <si>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</si>
  <si>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</si>
  <si>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</si>
  <si>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</si>
  <si>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</si>
  <si>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</si>
  <si>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</si>
  <si>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</si>
  <si>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</si>
  <si>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</si>
  <si>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</si>
  <si>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</si>
  <si>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</si>
  <si>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</si>
  <si>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</si>
  <si>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</si>
  <si>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</si>
  <si>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</si>
  <si>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</si>
  <si>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</si>
  <si>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</si>
  <si>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</si>
  <si>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</si>
  <si>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</si>
  <si>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</si>
  <si>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</si>
  <si>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</si>
  <si>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</si>
  <si>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</si>
  <si>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</si>
  <si>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</si>
  <si>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</si>
  <si>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</si>
  <si>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</si>
  <si>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</si>
  <si>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</si>
  <si>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</si>
  <si>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</si>
  <si>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</si>
  <si>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</si>
  <si>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</si>
  <si>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</si>
  <si>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</si>
  <si>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</si>
  <si>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</si>
  <si>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</si>
  <si>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</si>
  <si>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</si>
  <si>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</si>
  <si>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</si>
  <si>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</si>
  <si>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</si>
  <si>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</si>
  <si>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</si>
  <si>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</si>
  <si>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</si>
  <si>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</si>
  <si>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</si>
  <si>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</si>
  <si>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</si>
  <si>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</si>
  <si>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</si>
  <si>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</si>
  <si>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</si>
  <si>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</si>
  <si>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</si>
  <si>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</si>
  <si>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</si>
  <si>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</si>
  <si>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</si>
  <si>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</si>
  <si>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</si>
  <si>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</si>
  <si>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</si>
  <si>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</si>
  <si>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</si>
  <si>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</si>
  <si>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</si>
  <si>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</si>
  <si>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</si>
  <si>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</si>
  <si>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</si>
  <si>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</si>
  <si>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</si>
  <si>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</si>
  <si>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</si>
  <si>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</si>
  <si>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</si>
  <si>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</si>
  <si>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</si>
  <si>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</si>
  <si>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</si>
  <si>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</si>
  <si>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</si>
  <si>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</si>
  <si>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</si>
  <si>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</si>
  <si>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</si>
  <si>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</si>
  <si>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</si>
  <si>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</si>
  <si>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</si>
  <si>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</si>
  <si>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</si>
  <si>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</si>
  <si>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</si>
  <si>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</si>
  <si>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</si>
  <si>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</si>
  <si>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</si>
  <si>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</si>
  <si>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</si>
  <si>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</si>
  <si>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</si>
  <si>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</si>
  <si>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</si>
  <si>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</si>
  <si>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</si>
  <si>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</si>
  <si>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</si>
  <si>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</si>
  <si>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</si>
  <si>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</si>
  <si>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</si>
  <si>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</si>
  <si>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</si>
  <si>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</si>
  <si>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</si>
  <si>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</si>
  <si>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</si>
  <si>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</si>
  <si>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</si>
  <si>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</si>
  <si>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</si>
  <si>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</si>
  <si>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</si>
  <si>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</si>
  <si>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</si>
  <si>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</si>
  <si>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</si>
  <si>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</si>
  <si>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</si>
  <si>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</si>
  <si>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</si>
  <si>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</si>
  <si>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</si>
  <si>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</si>
  <si>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</si>
  <si>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</si>
  <si>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</si>
  <si>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</si>
  <si>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</si>
  <si>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</si>
  <si>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</si>
  <si>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</si>
  <si>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</si>
  <si>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</si>
  <si>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</si>
  <si>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</si>
  <si>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</si>
  <si>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</si>
  <si>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</si>
  <si>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</si>
  <si>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</si>
  <si>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</si>
  <si>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</si>
  <si>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</si>
  <si>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</si>
  <si>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</si>
  <si>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</si>
  <si>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</si>
  <si>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</si>
  <si>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</si>
  <si>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</si>
  <si>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</si>
  <si>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</si>
  <si>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</si>
  <si>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</si>
  <si>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</si>
  <si>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</si>
  <si>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</si>
  <si>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</si>
  <si>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</si>
  <si>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</si>
  <si>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</si>
  <si>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</si>
  <si>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</si>
  <si>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</si>
  <si>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</si>
  <si>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</si>
  <si>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</si>
  <si>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</si>
  <si>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</si>
  <si>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</si>
  <si>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</si>
  <si>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</si>
  <si>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</si>
  <si>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</si>
  <si>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</si>
  <si>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</si>
  <si>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</si>
  <si>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</si>
  <si>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</si>
  <si>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</si>
  <si>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</si>
  <si>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</si>
  <si>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</si>
  <si>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</si>
  <si>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</si>
  <si>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</si>
  <si>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</si>
  <si>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</si>
  <si>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</si>
  <si>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</si>
  <si>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</si>
  <si>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</si>
  <si>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</si>
  <si>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</si>
  <si>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</si>
  <si>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</si>
  <si>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</si>
  <si>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</si>
  <si>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</si>
  <si>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</si>
  <si>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</si>
  <si>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</si>
  <si>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</si>
  <si>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</si>
  <si>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</si>
  <si>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</si>
  <si>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</si>
  <si>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</si>
  <si>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</si>
  <si>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</si>
  <si>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</si>
  <si>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</si>
  <si>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</si>
  <si>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</si>
  <si>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</si>
  <si>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</si>
  <si>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</si>
  <si>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</si>
  <si>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</si>
  <si>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</si>
  <si>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</si>
  <si>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</si>
  <si>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</si>
  <si>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</si>
  <si>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</si>
  <si>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</si>
  <si>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</si>
  <si>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</si>
  <si>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</si>
  <si>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</si>
  <si>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</si>
  <si>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</si>
  <si>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</si>
  <si>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</si>
  <si>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</si>
  <si>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</si>
  <si>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</si>
  <si>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</si>
  <si>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</si>
  <si>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</si>
  <si>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</si>
  <si>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</si>
  <si>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</si>
  <si>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</si>
  <si>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</si>
  <si>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</si>
  <si>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</si>
  <si>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</si>
  <si>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</si>
  <si>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</si>
  <si>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</si>
  <si>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</si>
  <si>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</si>
  <si>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</si>
  <si>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</si>
  <si>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</si>
  <si>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</si>
  <si>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</si>
  <si>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</si>
  <si>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</si>
  <si>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</si>
  <si>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</si>
  <si>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</si>
  <si>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</si>
  <si>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</si>
  <si>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</si>
  <si>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</si>
  <si>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</si>
  <si>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</si>
  <si>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</si>
  <si>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</si>
  <si>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</si>
  <si>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</si>
  <si>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</si>
  <si>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</si>
  <si>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</si>
  <si>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</si>
  <si>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</si>
  <si>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</si>
  <si>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</si>
  <si>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</si>
  <si>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</si>
  <si>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</si>
  <si>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</si>
  <si>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</si>
  <si>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</si>
  <si>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</si>
  <si>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</si>
  <si>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</si>
  <si>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</si>
  <si>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</si>
  <si>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</si>
  <si>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</si>
  <si>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</si>
  <si>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</si>
  <si>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</si>
  <si>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</si>
  <si>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</si>
  <si>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</si>
  <si>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</si>
  <si>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</si>
  <si>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</si>
  <si>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</si>
  <si>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</si>
  <si>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</si>
  <si>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</si>
  <si>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</si>
  <si>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</si>
  <si>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</si>
  <si>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</si>
  <si>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</si>
  <si>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</si>
  <si>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</si>
  <si>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</si>
  <si>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</si>
  <si>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</si>
  <si>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</si>
  <si>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</si>
  <si>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</si>
  <si>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</si>
  <si>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</si>
  <si>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</si>
  <si>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</si>
  <si>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</si>
  <si>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</si>
  <si>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</si>
  <si>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</si>
  <si>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</si>
  <si>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</si>
  <si>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</si>
  <si>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</si>
  <si>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</si>
  <si>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</si>
  <si>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</si>
  <si>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</si>
  <si>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</si>
  <si>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</si>
  <si>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</si>
  <si>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</si>
  <si>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</si>
  <si>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</si>
  <si>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</si>
  <si>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</si>
  <si>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</si>
  <si>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</si>
  <si>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</si>
  <si>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</si>
  <si>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</si>
  <si>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</si>
  <si>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</si>
  <si>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</si>
  <si>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</si>
  <si>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</si>
  <si>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</si>
  <si>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</si>
  <si>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</si>
  <si>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</si>
  <si>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</si>
  <si>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</si>
  <si>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</si>
  <si>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</si>
  <si>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</si>
  <si>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</si>
  <si>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</si>
  <si>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</si>
  <si>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</si>
  <si>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</si>
  <si>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</si>
  <si>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</si>
  <si>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</si>
  <si>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</si>
  <si>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</si>
  <si>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</si>
  <si>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</si>
  <si>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</si>
  <si>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</si>
  <si>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</si>
  <si>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</si>
  <si>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</si>
  <si>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</si>
  <si>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</si>
  <si>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</si>
  <si>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</si>
  <si>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</si>
  <si>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</si>
  <si>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</si>
  <si>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</si>
  <si>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</si>
  <si>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</si>
  <si>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</si>
  <si>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</si>
  <si>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</si>
  <si>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</si>
  <si>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</si>
  <si>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</si>
  <si>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</si>
  <si>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</si>
  <si>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</si>
  <si>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</si>
  <si>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</si>
  <si>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</si>
  <si>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</si>
  <si>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</si>
  <si>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</si>
  <si>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</si>
  <si>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</si>
  <si>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</si>
  <si>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</si>
  <si>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</si>
  <si>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</si>
  <si>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</si>
  <si>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</si>
  <si>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</si>
  <si>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</si>
  <si>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</si>
  <si>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</si>
  <si>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</si>
  <si>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</si>
  <si>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</si>
  <si>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</si>
  <si>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</si>
  <si>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</si>
  <si>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</si>
  <si>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</si>
  <si>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</si>
  <si>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</si>
  <si>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</si>
  <si>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</si>
  <si>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</si>
  <si>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</si>
  <si>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</si>
  <si>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</si>
  <si>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</si>
  <si>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</si>
  <si>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</si>
  <si>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</si>
  <si>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</si>
  <si>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</si>
  <si>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</si>
  <si>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</si>
  <si>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</si>
  <si>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</si>
  <si>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</si>
  <si>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</si>
  <si>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</si>
  <si>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</si>
  <si>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</si>
  <si>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</si>
  <si>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</si>
  <si>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</si>
  <si>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</si>
  <si>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</si>
  <si>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</si>
  <si>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</si>
  <si>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</si>
  <si>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</si>
  <si>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</si>
  <si>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</si>
  <si>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</si>
  <si>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</si>
  <si>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</si>
  <si>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</si>
  <si>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</si>
  <si>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</si>
  <si>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</si>
  <si>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</si>
  <si>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</si>
  <si>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</si>
  <si>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</si>
  <si>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</si>
  <si>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</si>
  <si>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</si>
  <si>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</si>
  <si>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</si>
  <si>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</si>
  <si>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</si>
  <si>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</si>
  <si>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</si>
  <si>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</si>
  <si>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</si>
  <si>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</si>
  <si>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</si>
  <si>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</si>
  <si>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</si>
  <si>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</si>
  <si>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</si>
  <si>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</si>
  <si>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</si>
  <si>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</si>
  <si>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</si>
  <si>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</si>
  <si>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</si>
  <si>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</si>
  <si>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</si>
  <si>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</si>
  <si>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</si>
  <si>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</si>
  <si>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</si>
  <si>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</si>
  <si>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</si>
  <si>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</si>
  <si>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</si>
  <si>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</si>
  <si>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</si>
  <si>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</si>
  <si>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</si>
  <si>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</si>
  <si>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</si>
  <si>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</si>
  <si>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</si>
  <si>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</si>
  <si>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</si>
  <si>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</si>
  <si>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</si>
  <si>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</si>
  <si>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</si>
  <si>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</si>
  <si>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</si>
  <si>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</si>
  <si>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</si>
  <si>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</si>
  <si>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</si>
  <si>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</si>
  <si>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</si>
  <si>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</si>
  <si>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</si>
  <si>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</si>
  <si>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</si>
  <si>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</si>
  <si>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</si>
  <si>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</si>
  <si>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</si>
  <si>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</si>
  <si>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</si>
  <si>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</si>
  <si>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</si>
  <si>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</si>
  <si>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</si>
  <si>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</si>
  <si>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</si>
  <si>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</si>
  <si>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</si>
  <si>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</si>
  <si>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</si>
  <si>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</si>
  <si>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</si>
  <si>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</si>
  <si>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</si>
  <si>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</si>
  <si>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</si>
  <si>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</si>
  <si>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</si>
  <si>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</si>
  <si>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</si>
  <si>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</si>
  <si>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</si>
  <si>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</si>
  <si>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</si>
  <si>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</si>
  <si>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</si>
  <si>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</si>
  <si>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</si>
  <si>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</si>
  <si>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</si>
  <si>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</si>
  <si>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</si>
  <si>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</si>
  <si>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</si>
  <si>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</si>
  <si>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</si>
  <si>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</si>
  <si>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</si>
  <si>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</si>
  <si>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</si>
  <si>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</si>
  <si>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</si>
  <si>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</si>
  <si>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</si>
  <si>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</si>
  <si>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</si>
  <si>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</si>
  <si>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</si>
  <si>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</si>
  <si>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</si>
  <si>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</si>
  <si>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</si>
  <si>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</si>
  <si>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</si>
  <si>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</si>
  <si>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</si>
  <si>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</si>
  <si>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</si>
  <si>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</si>
  <si>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</si>
  <si>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</si>
  <si>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</si>
  <si>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</si>
  <si>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</si>
  <si>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</si>
  <si>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</si>
  <si>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</si>
  <si>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</si>
  <si>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</si>
  <si>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</si>
  <si>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</si>
  <si>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</si>
  <si>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</si>
  <si>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</si>
  <si>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</si>
  <si>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</si>
  <si>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</si>
  <si>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</si>
  <si>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</si>
  <si>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</si>
  <si>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</si>
  <si>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</si>
  <si>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</si>
  <si>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</si>
  <si>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</si>
  <si>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</si>
  <si>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</si>
  <si>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</si>
  <si>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</si>
  <si>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</si>
  <si>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</si>
  <si>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</si>
  <si>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</si>
  <si>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</si>
  <si>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</si>
  <si>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</si>
  <si>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</si>
  <si>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</si>
  <si>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</si>
  <si>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</si>
  <si>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</si>
  <si>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</si>
  <si>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</si>
  <si>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</si>
  <si>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</si>
  <si>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</si>
  <si>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</si>
  <si>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</si>
  <si>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</si>
  <si>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</si>
  <si>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</si>
  <si>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</si>
  <si>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</si>
  <si>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</si>
  <si>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</si>
  <si>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</si>
  <si>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</si>
  <si>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</si>
  <si>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</si>
  <si>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</si>
  <si>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</si>
  <si>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</si>
  <si>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</si>
  <si>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</si>
  <si>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</si>
  <si>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</si>
  <si>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</si>
  <si>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</si>
  <si>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</si>
  <si>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</si>
  <si>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</si>
  <si>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</si>
  <si>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</si>
  <si>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</si>
  <si>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</si>
  <si>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</si>
  <si>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</si>
  <si>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</si>
  <si>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</si>
  <si>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</si>
  <si>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</si>
  <si>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</si>
  <si>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</si>
  <si>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</si>
  <si>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</si>
  <si>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</si>
  <si>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</si>
  <si>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</si>
  <si>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</si>
  <si>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</si>
  <si>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</si>
  <si>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</si>
  <si>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</si>
  <si>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</si>
  <si>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</si>
  <si>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</si>
  <si>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</si>
  <si>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</si>
  <si>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</si>
  <si>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</si>
  <si>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</si>
  <si>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</si>
  <si>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</si>
  <si>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</si>
  <si>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</si>
  <si>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</si>
  <si>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</si>
  <si>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</si>
  <si>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</si>
  <si>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</si>
  <si>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</si>
  <si>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</si>
  <si>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</si>
  <si>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</si>
  <si>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</si>
  <si>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</si>
  <si>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</si>
  <si>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</si>
  <si>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</si>
  <si>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</si>
  <si>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</si>
  <si>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</si>
  <si>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</si>
  <si>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</si>
  <si>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</si>
  <si>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</si>
  <si>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</si>
  <si>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</si>
  <si>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</si>
  <si>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</si>
  <si>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</si>
  <si>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</si>
  <si>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</si>
  <si>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</si>
  <si>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</si>
  <si>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</si>
  <si>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</si>
  <si>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</si>
  <si>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</si>
  <si>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</si>
  <si>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</si>
  <si>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</si>
  <si>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</si>
  <si>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</si>
  <si>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</si>
  <si>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</si>
  <si>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</si>
  <si>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</si>
  <si>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</si>
  <si>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</si>
  <si>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</si>
  <si>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</si>
  <si>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</si>
  <si>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</si>
  <si>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</si>
  <si>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</si>
  <si>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</si>
  <si>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</si>
  <si>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</si>
  <si>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</si>
  <si>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</si>
  <si>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</si>
  <si>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</si>
  <si>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</si>
  <si>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</si>
  <si>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</si>
  <si>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</si>
  <si>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</si>
  <si>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</si>
  <si>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</si>
  <si>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</si>
  <si>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</si>
  <si>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</si>
  <si>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</si>
  <si>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</si>
  <si>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</si>
  <si>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</si>
  <si>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</si>
  <si>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</si>
  <si>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</si>
  <si>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</si>
  <si>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</si>
  <si>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</si>
  <si>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</si>
  <si>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</si>
  <si>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</si>
  <si>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</si>
  <si>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</si>
  <si>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</si>
  <si>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</si>
  <si>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</si>
  <si>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</si>
  <si>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</si>
  <si>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</si>
  <si>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</si>
  <si>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</si>
  <si>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</si>
  <si>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</si>
  <si>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</si>
  <si>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</si>
  <si>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</si>
  <si>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</si>
  <si>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</si>
  <si>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</si>
  <si>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</si>
  <si>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</si>
  <si>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</si>
  <si>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</si>
  <si>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</si>
  <si>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</si>
  <si>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</si>
  <si>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</si>
  <si>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</si>
  <si>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</si>
  <si>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</si>
  <si>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</si>
  <si>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</si>
  <si>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</si>
  <si>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</si>
  <si>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</si>
  <si>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</si>
  <si>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</si>
  <si>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</si>
  <si>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</si>
  <si>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</si>
  <si>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</si>
  <si>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</si>
  <si>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</si>
  <si>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</si>
  <si>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</si>
  <si>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</si>
  <si>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</si>
  <si>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</si>
  <si>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</si>
  <si>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</si>
  <si>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</si>
  <si>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</si>
  <si>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</si>
  <si>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</si>
  <si>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</si>
  <si>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</si>
  <si>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</si>
  <si>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</si>
  <si>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</si>
  <si>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</si>
  <si>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</si>
  <si>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</si>
  <si>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</si>
  <si>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</si>
  <si>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</si>
  <si>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</si>
  <si>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</si>
  <si>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</si>
  <si>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</si>
  <si>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</si>
  <si>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</si>
  <si>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</si>
  <si>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</si>
  <si>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</si>
  <si>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</si>
  <si>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</si>
  <si>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</si>
  <si>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</si>
  <si>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</si>
  <si>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</si>
  <si>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</si>
  <si>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</si>
  <si>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</si>
  <si>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</si>
  <si>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</si>
  <si>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</si>
  <si>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</si>
  <si>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</si>
  <si>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</si>
  <si>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</si>
  <si>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</si>
  <si>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</si>
  <si>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</si>
  <si>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</si>
  <si>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</si>
  <si>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</si>
  <si>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</si>
  <si>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</si>
  <si>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</si>
  <si>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</si>
  <si>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</si>
  <si>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</si>
  <si>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</si>
  <si>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</si>
  <si>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</si>
  <si>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</si>
  <si>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</si>
  <si>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</si>
  <si>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</si>
  <si>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</si>
  <si>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</si>
  <si>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</si>
  <si>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</si>
  <si>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</si>
  <si>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</si>
  <si>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</si>
  <si>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</si>
  <si>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</si>
  <si>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</si>
  <si>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</si>
  <si>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</si>
  <si>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</si>
  <si>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</si>
  <si>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</si>
  <si>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</si>
  <si>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</si>
  <si>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</si>
  <si>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</si>
  <si>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</si>
  <si>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</si>
  <si>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</si>
  <si>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</si>
  <si>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</si>
  <si>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</si>
  <si>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</si>
  <si>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</si>
  <si>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</si>
  <si>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</si>
  <si>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</si>
  <si>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</si>
  <si>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</si>
  <si>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</si>
  <si>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</si>
  <si>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</si>
  <si>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</si>
  <si>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</si>
  <si>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</si>
  <si>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</si>
  <si>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</si>
  <si>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</si>
  <si>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</si>
  <si>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</si>
  <si>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</si>
  <si>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</si>
  <si>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</si>
  <si>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</si>
  <si>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</si>
  <si>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</si>
  <si>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</si>
  <si>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</si>
  <si>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</si>
  <si>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</si>
  <si>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</si>
  <si>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</si>
  <si>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</si>
  <si>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</si>
  <si>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</si>
  <si>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</si>
  <si>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</si>
  <si>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</si>
  <si>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</si>
  <si>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</si>
  <si>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</si>
  <si>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</si>
  <si>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</si>
  <si>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</si>
  <si>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</si>
  <si>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</si>
  <si>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</si>
  <si>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</si>
  <si>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</si>
  <si>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</si>
  <si>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</si>
  <si>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</si>
  <si>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</si>
  <si>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</si>
  <si>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</si>
  <si>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</si>
  <si>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</si>
  <si>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</si>
  <si>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</si>
  <si>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</si>
  <si>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</si>
  <si>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</si>
  <si>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</si>
  <si>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</si>
  <si>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</si>
  <si>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</si>
  <si>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</si>
  <si>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</si>
  <si>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</si>
  <si>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</si>
  <si>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</si>
  <si>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</si>
  <si>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</si>
  <si>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</si>
  <si>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</si>
  <si>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</si>
  <si>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</si>
  <si>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</si>
  <si>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</si>
  <si>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</si>
  <si>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</si>
  <si>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</si>
  <si>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</si>
  <si>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</si>
  <si>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</si>
  <si>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</si>
  <si>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</si>
  <si>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</si>
  <si>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</si>
  <si>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</si>
  <si>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</si>
  <si>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</si>
  <si>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</si>
  <si>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</si>
  <si>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</si>
  <si>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</si>
  <si>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</si>
  <si>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</si>
  <si>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</si>
  <si>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</si>
  <si>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</si>
  <si>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</si>
  <si>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</si>
  <si>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</si>
  <si>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</si>
  <si>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</si>
  <si>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</si>
  <si>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</si>
  <si>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</si>
  <si>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</si>
  <si>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</si>
  <si>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</si>
  <si>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</si>
  <si>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</si>
  <si>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</si>
  <si>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</si>
  <si>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</si>
  <si>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</si>
  <si>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</si>
  <si>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</si>
  <si>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</si>
  <si>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</si>
  <si>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</si>
  <si>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</si>
  <si>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</si>
  <si>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</si>
  <si>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</si>
  <si>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</si>
  <si>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</si>
  <si>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</si>
  <si>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</si>
  <si>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</si>
  <si>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</si>
  <si>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</si>
  <si>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</si>
  <si>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</si>
  <si>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</si>
  <si>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</si>
  <si>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</si>
  <si>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</si>
  <si>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</si>
  <si>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</si>
  <si>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</si>
  <si>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</si>
  <si>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</si>
  <si>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</si>
  <si>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</si>
  <si>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</si>
  <si>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</si>
  <si>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</si>
  <si>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</si>
  <si>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</si>
  <si>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</si>
  <si>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</si>
  <si>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</si>
  <si>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</si>
  <si>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</si>
  <si>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</si>
  <si>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</si>
  <si>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</si>
  <si>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</si>
  <si>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</si>
  <si>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</si>
  <si>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</si>
  <si>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</si>
  <si>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</si>
  <si>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</si>
  <si>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</si>
  <si>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</si>
  <si>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</si>
  <si>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</si>
  <si>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</si>
  <si>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</si>
  <si>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</si>
  <si>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</si>
  <si>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</si>
  <si>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</si>
  <si>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</si>
  <si>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</si>
  <si>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</si>
  <si>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</si>
  <si>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</si>
  <si>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</si>
  <si>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</si>
  <si>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</si>
  <si>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</si>
  <si>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</si>
  <si>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</si>
  <si>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</si>
  <si>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</si>
  <si>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</si>
  <si>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</si>
  <si>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</si>
  <si>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</si>
  <si>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</si>
  <si>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</si>
  <si>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</si>
  <si>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</si>
  <si>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</si>
  <si>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</si>
  <si>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</si>
  <si>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</si>
  <si>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</si>
  <si>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</si>
  <si>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</si>
  <si>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</si>
  <si>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</si>
  <si>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</si>
  <si>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</si>
  <si>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</si>
  <si>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</si>
  <si>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</si>
  <si>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</si>
  <si>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</si>
  <si>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</si>
  <si>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</si>
  <si>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</si>
  <si>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</si>
  <si>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</si>
  <si>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</si>
  <si>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</si>
  <si>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</si>
  <si>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</si>
  <si>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</si>
  <si>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</si>
  <si>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</si>
  <si>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</si>
  <si>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</si>
  <si>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</si>
  <si>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</si>
  <si>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</si>
  <si>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</si>
  <si>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</si>
  <si>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</si>
  <si>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</si>
  <si>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</si>
  <si>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</si>
  <si>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</si>
  <si>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</si>
  <si>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</si>
  <si>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</si>
  <si>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</si>
  <si>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</si>
  <si>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</si>
  <si>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</si>
  <si>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</si>
  <si>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</si>
  <si>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</si>
  <si>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</si>
  <si>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</si>
  <si>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</si>
  <si>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</si>
  <si>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</si>
  <si>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</si>
  <si>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</si>
  <si>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</si>
  <si>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</si>
  <si>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</si>
  <si>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</si>
  <si>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</si>
  <si>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</si>
  <si>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</si>
  <si>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</si>
  <si>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</si>
  <si>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</si>
  <si>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</si>
  <si>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</si>
  <si>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</si>
  <si>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</si>
  <si>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</si>
  <si>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</si>
  <si>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</si>
  <si>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</si>
  <si>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</si>
  <si>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</si>
  <si>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</si>
  <si>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</si>
  <si>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</si>
  <si>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</si>
  <si>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</si>
  <si>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</si>
  <si>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</si>
  <si>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</si>
  <si>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</si>
  <si>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</si>
  <si>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</si>
  <si>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</si>
  <si>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</si>
  <si>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</si>
  <si>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</si>
  <si>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</si>
  <si>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</si>
  <si>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</si>
  <si>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</si>
  <si>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</si>
  <si>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</si>
  <si>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</si>
  <si>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</si>
  <si>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</si>
  <si>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</si>
  <si>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</si>
  <si>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</si>
  <si>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</si>
  <si>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</si>
  <si>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</si>
  <si>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</si>
  <si>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</si>
  <si>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</si>
  <si>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</si>
  <si>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</si>
  <si>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</si>
  <si>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</si>
  <si>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</si>
  <si>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</si>
  <si>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</si>
  <si>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</si>
  <si>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</si>
  <si>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</si>
  <si>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</si>
  <si>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</si>
  <si>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</si>
  <si>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</si>
  <si>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</si>
  <si>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</si>
  <si>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</si>
  <si>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</si>
  <si>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</si>
  <si>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</si>
  <si>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</si>
  <si>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</si>
  <si>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</si>
  <si>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</si>
  <si>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</si>
  <si>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</si>
  <si>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</si>
  <si>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</si>
  <si>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</si>
  <si>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</si>
  <si>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</si>
  <si>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</si>
  <si>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</si>
  <si>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</si>
  <si>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</si>
  <si>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</si>
  <si>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</si>
  <si>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</si>
  <si>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</si>
  <si>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</si>
  <si>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</si>
  <si>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</si>
  <si>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</si>
  <si>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</si>
  <si>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</si>
  <si>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</si>
  <si>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</si>
  <si>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</si>
  <si>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</si>
  <si>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</si>
  <si>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</si>
  <si>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</si>
  <si>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</si>
  <si>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</si>
  <si>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</si>
  <si>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</si>
  <si>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</si>
  <si>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</si>
  <si>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</si>
  <si>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</si>
  <si>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</si>
  <si>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</si>
  <si>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</si>
  <si>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</si>
  <si>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</si>
  <si>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</si>
  <si>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</si>
  <si>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</si>
  <si>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</si>
  <si>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</si>
  <si>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</si>
  <si>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</si>
  <si>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</si>
  <si>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</si>
  <si>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</si>
  <si>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</si>
  <si>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</si>
  <si>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</si>
  <si>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</si>
  <si>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</si>
  <si>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</si>
  <si>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</si>
  <si>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</si>
  <si>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</si>
  <si>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</si>
  <si>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</si>
  <si>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</si>
  <si>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</si>
  <si>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</si>
  <si>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</si>
  <si>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</si>
  <si>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</si>
  <si>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</si>
  <si>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</si>
  <si>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</si>
  <si>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</si>
  <si>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</si>
  <si>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</si>
  <si>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</si>
  <si>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</si>
  <si>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</si>
  <si>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</si>
  <si>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</si>
  <si>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</si>
  <si>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</si>
  <si>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</si>
  <si>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</si>
  <si>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</si>
  <si>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</si>
  <si>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</si>
  <si>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</si>
  <si>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</si>
  <si>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</si>
  <si>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</si>
  <si>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</si>
  <si>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</si>
  <si>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</si>
  <si>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</si>
  <si>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</si>
  <si>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</si>
  <si>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</si>
  <si>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</si>
  <si>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</si>
  <si>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</si>
  <si>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</si>
  <si>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</si>
  <si>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</si>
  <si>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</si>
  <si>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</si>
  <si>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</si>
  <si>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</si>
  <si>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</si>
  <si>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</si>
  <si>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</si>
  <si>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</si>
  <si>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</si>
  <si>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</si>
  <si>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</si>
  <si>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</si>
  <si>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</si>
  <si>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</si>
  <si>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</si>
  <si>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</si>
  <si>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</si>
  <si>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</si>
  <si>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</si>
  <si>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</si>
  <si>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</si>
  <si>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</si>
  <si>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</si>
  <si>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</si>
  <si>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</si>
  <si>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</si>
  <si>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</si>
  <si>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</si>
  <si>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</si>
  <si>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</si>
  <si>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</si>
  <si>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</si>
  <si>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</si>
  <si>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</si>
  <si>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</si>
  <si>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</si>
  <si>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</si>
  <si>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</si>
  <si>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</si>
  <si>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</si>
  <si>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</si>
  <si>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</si>
  <si>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</si>
  <si>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</si>
  <si>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</si>
  <si>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</si>
  <si>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</si>
  <si>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</si>
  <si>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</si>
  <si>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</si>
  <si>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</si>
  <si>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</si>
  <si>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</si>
  <si>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</si>
  <si>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</si>
  <si>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</si>
  <si>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</si>
  <si>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</si>
  <si>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</si>
  <si>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</si>
  <si>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</si>
  <si>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</si>
  <si>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</si>
  <si>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</si>
  <si>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</si>
  <si>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</si>
  <si>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</si>
  <si>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</si>
  <si>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</si>
  <si>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</si>
  <si>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</si>
  <si>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</si>
  <si>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</si>
  <si>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</si>
  <si>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</si>
  <si>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</si>
  <si>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</si>
  <si>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</si>
  <si>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</si>
  <si>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</si>
  <si>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</si>
  <si>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</si>
  <si>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</si>
  <si>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</si>
  <si>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</si>
  <si>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</si>
  <si>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</si>
  <si>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</si>
  <si>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</si>
  <si>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</si>
  <si>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</si>
  <si>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</si>
  <si>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</si>
  <si>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</si>
  <si>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</si>
  <si>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</si>
  <si>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</si>
  <si>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</si>
  <si>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</si>
  <si>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</si>
  <si>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</si>
  <si>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</si>
  <si>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</si>
  <si>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</si>
  <si>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</si>
  <si>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</si>
  <si>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</si>
  <si>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</si>
  <si>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</si>
  <si>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</si>
  <si>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</si>
  <si>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</si>
  <si>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</si>
  <si>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</si>
  <si>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</si>
  <si>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</si>
  <si>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</si>
  <si>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</si>
  <si>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</si>
  <si>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</si>
  <si>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</si>
  <si>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</si>
  <si>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</si>
  <si>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</si>
  <si>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</si>
  <si>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</si>
  <si>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</si>
  <si>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</si>
  <si>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</si>
  <si>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</si>
  <si>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</si>
  <si>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</si>
  <si>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</si>
  <si>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</si>
  <si>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</si>
  <si>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</si>
  <si>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</si>
  <si>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</si>
  <si>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</si>
  <si>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</si>
  <si>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</si>
  <si>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</si>
  <si>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</si>
  <si>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</si>
  <si>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</si>
  <si>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</si>
  <si>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</si>
  <si>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</si>
  <si>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</si>
  <si>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</si>
  <si>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</si>
  <si>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</si>
  <si>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</si>
  <si>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</si>
  <si>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</si>
  <si>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</si>
  <si>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</si>
  <si>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</si>
  <si>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</si>
  <si>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</si>
  <si>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</si>
  <si>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</si>
  <si>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</si>
  <si>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</si>
  <si>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</si>
  <si>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</si>
  <si>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</si>
  <si>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</si>
  <si>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</si>
  <si>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</si>
  <si>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</si>
  <si>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</si>
  <si>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</si>
  <si>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</si>
  <si>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</si>
  <si>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</si>
  <si>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</si>
  <si>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</si>
  <si>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</si>
  <si>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</si>
  <si>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</si>
  <si>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</si>
  <si>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</si>
  <si>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</si>
  <si>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</si>
  <si>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</si>
  <si>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</si>
  <si>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</si>
  <si>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</si>
  <si>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</si>
  <si>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</si>
  <si>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</si>
  <si>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</si>
  <si>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</si>
  <si>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</si>
  <si>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</si>
  <si>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</si>
  <si>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</si>
  <si>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</si>
  <si>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</si>
  <si>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</si>
  <si>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</si>
  <si>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</si>
  <si>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</si>
  <si>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</si>
  <si>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</si>
  <si>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</si>
  <si>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</si>
  <si>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</si>
  <si>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</si>
  <si>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</si>
  <si>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</si>
  <si>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</si>
  <si>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</si>
  <si>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</si>
  <si>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</si>
  <si>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</si>
  <si>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</si>
  <si>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</si>
  <si>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</si>
  <si>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</si>
  <si>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</si>
  <si>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</si>
  <si>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</si>
  <si>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</si>
  <si>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</si>
  <si>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</si>
  <si>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</si>
  <si>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</si>
  <si>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</si>
  <si>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</si>
  <si>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</si>
  <si>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</si>
  <si>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</si>
  <si>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</si>
  <si>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</si>
  <si>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</si>
  <si>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</si>
  <si>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</si>
  <si>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</si>
  <si>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</si>
  <si>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</si>
  <si>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</si>
  <si>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</si>
  <si>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</si>
  <si>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</si>
  <si>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</si>
  <si>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</si>
  <si>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</si>
  <si>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</si>
  <si>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</si>
  <si>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</si>
  <si>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</si>
  <si>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</si>
  <si>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</si>
  <si>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</si>
  <si>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</si>
  <si>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</si>
  <si>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</si>
  <si>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</si>
  <si>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</si>
  <si>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</si>
  <si>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</si>
  <si>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</si>
  <si>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</si>
  <si>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</si>
  <si>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</si>
  <si>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</si>
  <si>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</si>
  <si>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</si>
  <si>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</si>
  <si>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</si>
  <si>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</si>
  <si>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</si>
  <si>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</si>
  <si>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</si>
  <si>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</si>
  <si>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</si>
  <si>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</si>
  <si>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</si>
  <si>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</si>
  <si>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</si>
  <si>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</si>
  <si>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</si>
  <si>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</si>
  <si>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</si>
  <si>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</si>
  <si>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</si>
  <si>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</si>
  <si>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</si>
  <si>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</si>
  <si>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</si>
  <si>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</si>
  <si>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</si>
  <si>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</si>
  <si>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</si>
  <si>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</si>
  <si>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</si>
  <si>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</si>
  <si>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</si>
  <si>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</si>
  <si>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</si>
  <si>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</si>
  <si>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</si>
  <si>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</si>
  <si>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</si>
  <si>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</si>
  <si>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</si>
  <si>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</si>
  <si>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</si>
  <si>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</si>
  <si>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</si>
  <si>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</si>
  <si>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</si>
  <si>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</si>
  <si>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</si>
  <si>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</si>
  <si>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</si>
  <si>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</si>
  <si>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</si>
  <si>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</si>
  <si>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</si>
  <si>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</si>
  <si>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</si>
  <si>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</si>
  <si>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</si>
  <si>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</si>
  <si>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</si>
  <si>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</si>
  <si>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</si>
  <si>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</si>
  <si>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</si>
  <si>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</si>
  <si>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</si>
  <si>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</si>
  <si>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</si>
  <si>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</si>
  <si>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</si>
  <si>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</si>
  <si>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</si>
  <si>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</si>
  <si>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</si>
  <si>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</si>
  <si>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</si>
  <si>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</si>
  <si>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</si>
  <si>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</si>
  <si>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</si>
  <si>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</si>
  <si>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</si>
  <si>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</si>
  <si>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</si>
  <si>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</si>
  <si>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</si>
  <si>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</si>
  <si>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</si>
  <si>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</si>
  <si>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</si>
  <si>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</si>
  <si>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</si>
  <si>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</si>
  <si>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</si>
  <si>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</si>
  <si>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</si>
  <si>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</si>
  <si>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</si>
  <si>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</si>
  <si>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</si>
  <si>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</si>
  <si>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</si>
  <si>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</si>
  <si>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</si>
  <si>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</si>
  <si>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</si>
  <si>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</si>
  <si>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</si>
  <si>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</si>
  <si>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</si>
  <si>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</si>
  <si>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</si>
  <si>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</si>
  <si>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</si>
  <si>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</si>
  <si>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</si>
  <si>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</si>
  <si>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</si>
  <si>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</si>
  <si>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</si>
  <si>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</si>
  <si>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</si>
  <si>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</si>
  <si>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</si>
  <si>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</si>
  <si>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</si>
  <si>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</si>
  <si>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</si>
  <si>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</si>
  <si>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</si>
  <si>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</si>
  <si>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</si>
  <si>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</si>
  <si>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</si>
  <si>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</si>
  <si>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</si>
  <si>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</si>
  <si>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</si>
  <si>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</si>
  <si>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</si>
  <si>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</si>
  <si>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</si>
  <si>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</si>
  <si>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</si>
  <si>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</si>
  <si>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</si>
  <si>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</si>
  <si>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</si>
  <si>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</si>
  <si>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</si>
  <si>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</si>
  <si>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</si>
  <si>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</si>
  <si>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</si>
  <si>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</si>
  <si>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</si>
  <si>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</si>
  <si>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</si>
  <si>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</si>
  <si>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</si>
  <si>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</si>
  <si>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</si>
  <si>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</si>
  <si>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</si>
  <si>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</si>
  <si>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</si>
  <si>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</si>
  <si>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</si>
  <si>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</si>
  <si>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</si>
  <si>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</si>
  <si>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</si>
  <si>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</si>
  <si>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</si>
  <si>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</si>
  <si>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</si>
  <si>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</si>
  <si>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</si>
  <si>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</si>
  <si>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</si>
  <si>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</si>
  <si>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</si>
  <si>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</si>
  <si>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</si>
  <si>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</si>
  <si>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</si>
  <si>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</si>
  <si>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</si>
  <si>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</si>
  <si>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</si>
  <si>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</si>
  <si>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</si>
  <si>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</si>
  <si>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</si>
  <si>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</si>
  <si>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</si>
  <si>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</si>
  <si>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</si>
  <si>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</si>
  <si>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</si>
  <si>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</si>
  <si>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</si>
  <si>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</si>
  <si>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</si>
  <si>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</si>
  <si>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</si>
  <si>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</si>
  <si>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</si>
  <si>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</si>
  <si>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</si>
  <si>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</si>
  <si>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</si>
  <si>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</si>
  <si>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</si>
  <si>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</si>
  <si>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</si>
  <si>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</si>
  <si>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</si>
  <si>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</si>
  <si>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</si>
  <si>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</si>
  <si>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</si>
  <si>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</si>
  <si>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</si>
  <si>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</si>
  <si>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</si>
  <si>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</si>
  <si>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</si>
  <si>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</si>
  <si>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</si>
  <si>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</si>
  <si>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</si>
  <si>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</si>
  <si>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</si>
  <si>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</si>
  <si>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</si>
  <si>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</si>
  <si>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</si>
  <si>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</si>
  <si>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</si>
  <si>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</si>
  <si>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</si>
  <si>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</si>
  <si>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</si>
  <si>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</si>
  <si>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</si>
  <si>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</si>
  <si>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</si>
  <si>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</si>
  <si>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</si>
  <si>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</si>
  <si>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</si>
  <si>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</si>
  <si>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</si>
  <si>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</si>
  <si>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</si>
  <si>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</si>
  <si>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</si>
  <si>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</si>
  <si>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</si>
  <si>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</si>
  <si>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</si>
  <si>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</si>
  <si>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</si>
  <si>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</si>
  <si>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</si>
  <si>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</si>
  <si>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</si>
  <si>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</si>
  <si>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</si>
  <si>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</si>
  <si>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</si>
  <si>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</si>
  <si>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</si>
  <si>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</si>
  <si>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</si>
  <si>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</si>
  <si>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</si>
  <si>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</si>
  <si>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</si>
  <si>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</si>
  <si>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</si>
  <si>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</si>
  <si>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</si>
  <si>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</si>
  <si>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</si>
  <si>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</si>
  <si>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</si>
  <si>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</si>
  <si>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</si>
  <si>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</si>
  <si>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</si>
  <si>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</si>
  <si>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</si>
  <si>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</si>
  <si>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</si>
  <si>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</si>
  <si>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</si>
  <si>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</si>
  <si>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</si>
  <si>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</si>
  <si>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</si>
  <si>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</si>
  <si>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</si>
  <si>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</si>
  <si>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</si>
  <si>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</si>
  <si>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</si>
  <si>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</si>
  <si>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</si>
  <si>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</si>
  <si>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</si>
  <si>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</si>
  <si>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</si>
  <si>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</si>
  <si>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</si>
  <si>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</si>
  <si>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</si>
  <si>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</si>
  <si>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</si>
  <si>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</si>
  <si>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</si>
  <si>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</si>
  <si>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</si>
  <si>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</si>
  <si>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</si>
  <si>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</si>
  <si>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</si>
  <si>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</si>
  <si>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</si>
  <si>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</si>
  <si>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</si>
  <si>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</si>
  <si>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</si>
  <si>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</si>
  <si>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</si>
  <si>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</si>
  <si>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</si>
  <si>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</si>
  <si>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</si>
  <si>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</si>
  <si>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</si>
  <si>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</si>
  <si>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</si>
  <si>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</si>
  <si>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</si>
  <si>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</si>
  <si>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</si>
  <si>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</si>
  <si>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</si>
  <si>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</si>
  <si>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</si>
  <si>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</si>
  <si>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</si>
  <si>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</si>
  <si>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</si>
  <si>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</si>
  <si>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</si>
  <si>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</si>
  <si>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</si>
  <si>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</si>
  <si>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</si>
  <si>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</si>
  <si>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</si>
  <si>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</si>
  <si>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</si>
  <si>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</si>
  <si>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</si>
  <si>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</si>
  <si>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</si>
  <si>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</si>
  <si>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</si>
  <si>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</si>
  <si>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</si>
  <si>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</si>
  <si>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</si>
  <si>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</si>
  <si>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</si>
  <si>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</si>
  <si>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</si>
  <si>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</si>
  <si>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</si>
  <si>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</si>
  <si>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</si>
  <si>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</si>
  <si>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</si>
  <si>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</si>
  <si>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</si>
  <si>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</si>
  <si>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</si>
  <si>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</si>
  <si>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</si>
  <si>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</si>
  <si>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</si>
  <si>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</si>
  <si>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</si>
  <si>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</si>
  <si>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</si>
  <si>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</si>
  <si>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</si>
  <si>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</si>
  <si>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</si>
  <si>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</si>
  <si>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</si>
  <si>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</si>
  <si>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</si>
  <si>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</si>
  <si>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</si>
  <si>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</si>
  <si>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</si>
  <si>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</si>
  <si>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</si>
  <si>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</si>
  <si>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</si>
  <si>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</si>
  <si>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</si>
  <si>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</si>
  <si>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</si>
  <si>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</si>
  <si>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</si>
  <si>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</si>
  <si>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</si>
  <si>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</si>
  <si>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</si>
  <si>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</si>
  <si>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</si>
  <si>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</si>
  <si>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</si>
  <si>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</si>
  <si>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</si>
  <si>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</si>
  <si>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</si>
  <si>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</si>
  <si>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</si>
  <si>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</si>
  <si>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</si>
  <si>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</si>
  <si>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</si>
  <si>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</si>
  <si>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</si>
  <si>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</si>
  <si>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</si>
  <si>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</si>
  <si>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</si>
  <si>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</si>
  <si>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</si>
  <si>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</si>
  <si>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</si>
  <si>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</si>
  <si>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</si>
  <si>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</si>
  <si>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</si>
  <si>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</si>
  <si>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</si>
  <si>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</si>
  <si>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</si>
  <si>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</si>
  <si>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</si>
  <si>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</si>
  <si>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</si>
  <si>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</si>
  <si>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</si>
  <si>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</si>
  <si>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</si>
  <si>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</si>
  <si>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</si>
  <si>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</si>
  <si>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</si>
  <si>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</si>
  <si>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</si>
  <si>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</si>
  <si>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</si>
  <si>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</si>
  <si>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</si>
  <si>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</si>
  <si>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</si>
  <si>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</si>
  <si>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</si>
  <si>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</si>
  <si>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</si>
  <si>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</si>
  <si>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</si>
  <si>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</si>
  <si>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</si>
  <si>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</si>
  <si>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</si>
  <si>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</si>
  <si>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</si>
  <si>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</si>
  <si>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</si>
  <si>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</si>
  <si>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</si>
  <si>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</si>
  <si>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</si>
  <si>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</si>
  <si>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</si>
  <si>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</si>
  <si>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</si>
  <si>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</si>
  <si>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</si>
  <si>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</si>
  <si>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</si>
  <si>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</si>
  <si>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</si>
  <si>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</si>
  <si>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</si>
  <si>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</si>
  <si>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</si>
  <si>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</si>
  <si>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</si>
  <si>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</si>
  <si>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</si>
  <si>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</si>
  <si>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</si>
  <si>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</si>
  <si>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</si>
  <si>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</si>
  <si>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</si>
  <si>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</si>
  <si>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</si>
  <si>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</si>
  <si>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</si>
  <si>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</si>
  <si>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</si>
  <si>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</si>
  <si>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</si>
  <si>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</si>
  <si>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</si>
  <si>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</si>
  <si>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</si>
  <si>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</si>
  <si>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</si>
  <si>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</si>
  <si>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</si>
  <si>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</si>
  <si>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</si>
  <si>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</si>
  <si>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</si>
  <si>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</si>
  <si>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</si>
  <si>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</si>
  <si>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</si>
  <si>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</si>
  <si>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</si>
  <si>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</si>
  <si>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</si>
  <si>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</si>
  <si>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</si>
  <si>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</si>
  <si>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</si>
  <si>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</si>
  <si>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</si>
  <si>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</si>
  <si>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</si>
  <si>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</si>
  <si>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</si>
  <si>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</si>
  <si>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</si>
  <si>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</si>
  <si>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</si>
  <si>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</si>
  <si>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</si>
  <si>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</si>
  <si>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</si>
  <si>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</si>
  <si>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</si>
  <si>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</si>
  <si>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</si>
  <si>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</si>
  <si>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</si>
  <si>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</si>
  <si>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</si>
  <si>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</si>
  <si>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</si>
  <si>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</si>
  <si>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</si>
  <si>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</si>
  <si>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</si>
  <si>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</si>
  <si>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</si>
  <si>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</si>
  <si>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</si>
  <si>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</si>
  <si>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</si>
  <si>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</si>
  <si>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</si>
  <si>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</si>
  <si>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</si>
  <si>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</si>
  <si>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</si>
  <si>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</si>
  <si>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</si>
  <si>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</si>
  <si>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</si>
  <si>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</si>
  <si>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</si>
  <si>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</si>
  <si>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</si>
  <si>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</si>
  <si>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</si>
  <si>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</si>
  <si>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</si>
  <si>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</si>
  <si>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</si>
  <si>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</si>
  <si>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</si>
  <si>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</si>
  <si>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</si>
  <si>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</si>
  <si>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</si>
  <si>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</si>
  <si>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</si>
  <si>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</si>
  <si>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</si>
  <si>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</si>
  <si>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</si>
  <si>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</si>
  <si>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</si>
  <si>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</si>
  <si>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</si>
  <si>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</si>
  <si>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</si>
  <si>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</si>
  <si>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</si>
  <si>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</si>
  <si>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</si>
  <si>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</si>
  <si>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</si>
  <si>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</si>
  <si>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</si>
  <si>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</si>
  <si>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</si>
  <si>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</si>
  <si>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</si>
  <si>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</si>
  <si>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</si>
  <si>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</si>
  <si>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</si>
  <si>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</si>
  <si>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</si>
  <si>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</si>
  <si>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</si>
  <si>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</si>
  <si>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</si>
  <si>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</si>
  <si>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</si>
  <si>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</si>
  <si>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</si>
  <si>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</si>
  <si>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</si>
  <si>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</si>
  <si>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</si>
  <si>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</si>
  <si>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</si>
  <si>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</si>
  <si>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</si>
  <si>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</si>
  <si>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</si>
  <si>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</si>
  <si>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</si>
  <si>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</si>
  <si>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</si>
  <si>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</si>
  <si>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</si>
  <si>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</si>
  <si>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</si>
  <si>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</si>
  <si>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</si>
  <si>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</si>
  <si>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</si>
  <si>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</si>
  <si>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</si>
  <si>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</si>
  <si>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</si>
  <si>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</si>
  <si>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</si>
  <si>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</si>
  <si>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</si>
  <si>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</si>
  <si>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</si>
  <si>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</si>
  <si>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</si>
  <si>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</si>
  <si>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</si>
  <si>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</si>
  <si>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</si>
  <si>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</si>
  <si>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</si>
  <si>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</si>
  <si>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</si>
  <si>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</si>
  <si>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</si>
  <si>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</si>
  <si>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</si>
  <si>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</si>
  <si>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</si>
  <si>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</si>
  <si>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</si>
  <si>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</si>
  <si>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</si>
  <si>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</si>
  <si>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</si>
  <si>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</si>
  <si>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</si>
  <si>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</si>
  <si>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</si>
  <si>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</si>
  <si>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</si>
  <si>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</si>
  <si>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</si>
  <si>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</si>
  <si>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</si>
  <si>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</si>
  <si>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</si>
  <si>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</si>
  <si>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</si>
  <si>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</si>
  <si>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</si>
  <si>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</si>
  <si>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</si>
  <si>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</si>
  <si>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</si>
  <si>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</si>
  <si>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</si>
  <si>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</si>
  <si>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</si>
  <si>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</si>
  <si>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</si>
  <si>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</si>
  <si>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</si>
  <si>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</si>
  <si>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</si>
  <si>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</si>
  <si>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</si>
  <si>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</si>
  <si>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</si>
  <si>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</si>
  <si>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</si>
  <si>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</si>
  <si>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</si>
  <si>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</si>
  <si>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</si>
  <si>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</si>
  <si>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</si>
  <si>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</si>
  <si>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</si>
  <si>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</si>
  <si>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</si>
  <si>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</si>
  <si>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</si>
  <si>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</si>
  <si>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</si>
  <si>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</si>
  <si>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</si>
  <si>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</si>
  <si>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</si>
  <si>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</si>
  <si>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</si>
  <si>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</si>
  <si>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</si>
  <si>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</si>
  <si>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</si>
  <si>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</si>
  <si>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</si>
  <si>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</si>
  <si>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</si>
  <si>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</si>
  <si>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</si>
  <si>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</si>
  <si>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</si>
  <si>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</si>
  <si>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</si>
  <si>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</si>
  <si>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</si>
  <si>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</si>
  <si>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</si>
  <si>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</si>
  <si>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</si>
  <si>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</si>
  <si>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</si>
  <si>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</si>
  <si>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</si>
  <si>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</si>
  <si>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</si>
  <si>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</si>
  <si>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</si>
  <si>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</si>
  <si>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</si>
  <si>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</si>
  <si>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</si>
  <si>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</si>
  <si>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</si>
  <si>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</si>
  <si>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</si>
  <si>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</si>
  <si>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</si>
  <si>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</si>
  <si>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</si>
  <si>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</si>
  <si>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</si>
  <si>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</si>
  <si>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</si>
  <si>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</si>
  <si>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</si>
  <si>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</si>
  <si>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</si>
  <si>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</si>
  <si>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</si>
  <si>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</si>
  <si>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</si>
  <si>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</si>
  <si>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</si>
  <si>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</si>
  <si>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</si>
  <si>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</si>
  <si>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</si>
  <si>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</si>
  <si>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</si>
  <si>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</si>
  <si>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</si>
  <si>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</si>
  <si>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</si>
  <si>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</si>
  <si>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</si>
  <si>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</si>
  <si>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</si>
  <si>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</si>
  <si>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</si>
  <si>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</si>
  <si>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</si>
  <si>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</si>
  <si>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</si>
  <si>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</si>
  <si>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</si>
  <si>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</si>
  <si>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</si>
  <si>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</si>
  <si>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</si>
  <si>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</si>
  <si>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</si>
  <si>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</si>
  <si>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</si>
  <si>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</si>
  <si>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</si>
  <si>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</si>
  <si>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</si>
  <si>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</si>
  <si>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</si>
  <si>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</si>
  <si>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</si>
  <si>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</si>
  <si>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</si>
  <si>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</si>
  <si>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</si>
  <si>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</si>
  <si>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</si>
  <si>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</si>
  <si>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</si>
  <si>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</si>
  <si>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</si>
  <si>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</si>
  <si>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</si>
  <si>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</si>
  <si>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</si>
  <si>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</si>
  <si>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</si>
  <si>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</si>
  <si>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</si>
  <si>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</si>
  <si>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</si>
  <si>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</si>
  <si>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</si>
  <si>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</si>
  <si>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</si>
  <si>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</si>
  <si>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</si>
  <si>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</si>
  <si>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</si>
  <si>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</si>
  <si>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</si>
  <si>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</si>
  <si>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</si>
  <si>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</si>
  <si>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</si>
  <si>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</si>
  <si>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</si>
  <si>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</si>
  <si>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</si>
  <si>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</si>
  <si>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</si>
  <si>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</si>
  <si>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</si>
  <si>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</si>
  <si>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</si>
  <si>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</si>
  <si>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</si>
  <si>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</si>
  <si>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</si>
  <si>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</si>
  <si>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</si>
  <si>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</si>
  <si>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</si>
  <si>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</si>
  <si>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</si>
  <si>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</si>
  <si>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</si>
  <si>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</si>
  <si>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</si>
  <si>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</si>
  <si>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</si>
  <si>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</si>
  <si>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</si>
  <si>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</si>
  <si>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</si>
  <si>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</si>
  <si>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</si>
  <si>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</si>
  <si>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</si>
  <si>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</si>
  <si>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</si>
  <si>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</si>
  <si>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</si>
  <si>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</si>
  <si>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</si>
  <si>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</si>
  <si>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</si>
  <si>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</si>
  <si>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</si>
  <si>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</si>
  <si>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</si>
  <si>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</si>
  <si>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</si>
  <si>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</si>
  <si>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</si>
  <si>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</si>
  <si>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</si>
  <si>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</si>
  <si>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</si>
  <si>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</si>
  <si>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</si>
  <si>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</si>
  <si>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</si>
  <si>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</si>
  <si>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</si>
  <si>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</si>
  <si>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</si>
  <si>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</si>
  <si>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</si>
  <si>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</si>
  <si>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</si>
  <si>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</si>
  <si>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</si>
  <si>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</si>
  <si>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</si>
  <si>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</si>
  <si>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</si>
  <si>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</si>
  <si>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</si>
  <si>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</si>
  <si>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</si>
  <si>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</si>
  <si>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</si>
  <si>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</si>
  <si>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</si>
  <si>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</si>
  <si>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</si>
  <si>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</si>
  <si>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</si>
  <si>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</si>
  <si>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</si>
  <si>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</si>
  <si>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</si>
  <si>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</si>
  <si>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</si>
  <si>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</si>
  <si>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</si>
  <si>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</si>
  <si>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</si>
  <si>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</si>
  <si>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</si>
  <si>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</si>
  <si>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</si>
  <si>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</si>
  <si>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</si>
  <si>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</si>
  <si>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</si>
  <si>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</si>
  <si>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</si>
  <si>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</si>
  <si>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</si>
  <si>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</si>
  <si>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</si>
  <si>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</si>
  <si>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</si>
  <si>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</si>
  <si>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</si>
  <si>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</si>
  <si>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</si>
  <si>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</si>
  <si>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</si>
  <si>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</si>
  <si>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</si>
  <si>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</si>
  <si>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</si>
  <si>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</si>
  <si>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</si>
  <si>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</si>
  <si>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</si>
  <si>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</si>
  <si>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</si>
  <si>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</si>
  <si>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</si>
  <si>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</si>
  <si>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</si>
  <si>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</si>
  <si>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</si>
  <si>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</si>
  <si>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</si>
  <si>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</si>
  <si>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</si>
  <si>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</si>
  <si>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</si>
  <si>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</si>
  <si>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</si>
  <si>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</si>
  <si>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</si>
  <si>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</si>
  <si>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</si>
  <si>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</si>
  <si>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</si>
  <si>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</si>
  <si>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</si>
  <si>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</si>
  <si>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</si>
  <si>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</si>
  <si>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</si>
  <si>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</si>
  <si>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</si>
  <si>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</si>
  <si>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</si>
  <si>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</si>
  <si>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</si>
  <si>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</si>
  <si>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</si>
  <si>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</si>
  <si>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</si>
  <si>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</si>
  <si>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</si>
  <si>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</si>
  <si>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</si>
  <si>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</si>
  <si>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</si>
  <si>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</si>
  <si>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</si>
  <si>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</si>
  <si>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</si>
  <si>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</si>
  <si>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</si>
  <si>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</si>
  <si>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</si>
  <si>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</si>
  <si>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</si>
  <si>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</si>
  <si>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</si>
  <si>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</si>
  <si>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</si>
  <si>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</si>
  <si>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</si>
  <si>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</si>
  <si>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</si>
  <si>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</si>
  <si>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</si>
  <si>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</si>
  <si>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</si>
  <si>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</si>
  <si>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</si>
  <si>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</si>
  <si>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</si>
  <si>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</si>
  <si>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</si>
  <si>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</si>
  <si>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</si>
  <si>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</si>
  <si>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</si>
  <si>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</si>
  <si>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</si>
  <si>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</si>
  <si>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</si>
  <si>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</si>
  <si>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</si>
  <si>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</si>
  <si>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</si>
  <si>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</si>
  <si>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</si>
  <si>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</si>
  <si>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</si>
  <si>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</si>
  <si>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</si>
  <si>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</si>
  <si>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</si>
  <si>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</si>
  <si>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</si>
  <si>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</si>
  <si>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</si>
  <si>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</si>
  <si>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</si>
  <si>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</si>
  <si>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</si>
  <si>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</si>
  <si>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</si>
  <si>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</si>
  <si>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</si>
  <si>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</si>
  <si>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</si>
  <si>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</si>
  <si>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</si>
  <si>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</si>
  <si>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</si>
  <si>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</si>
  <si>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</si>
  <si>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</si>
  <si>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</si>
  <si>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</si>
  <si>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</si>
  <si>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</si>
  <si>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</si>
  <si>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</si>
  <si>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</si>
  <si>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</si>
  <si>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</si>
  <si>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</si>
  <si>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</si>
  <si>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</si>
  <si>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</si>
  <si>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</si>
  <si>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</si>
  <si>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</si>
  <si>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</si>
  <si>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</si>
  <si>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</si>
  <si>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</si>
  <si>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</si>
  <si>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</si>
  <si>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</si>
  <si>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</si>
  <si>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</si>
  <si>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</si>
  <si>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</si>
  <si>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</si>
  <si>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</si>
  <si>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</si>
  <si>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</si>
  <si>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</si>
  <si>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</si>
  <si>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</si>
  <si>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</si>
  <si>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</si>
  <si>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</si>
  <si>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</si>
  <si>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</si>
  <si>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</si>
  <si>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</si>
  <si>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</si>
  <si>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</si>
  <si>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</si>
  <si>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</si>
  <si>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</si>
  <si>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</si>
  <si>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</si>
  <si>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</si>
  <si>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</si>
  <si>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</si>
  <si>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</si>
  <si>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</si>
  <si>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</si>
  <si>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</si>
  <si>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</si>
  <si>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</si>
  <si>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</si>
  <si>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</si>
  <si>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</si>
  <si>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</si>
  <si>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</si>
  <si>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</si>
  <si>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</si>
  <si>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</si>
  <si>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</si>
  <si>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</si>
  <si>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</si>
  <si>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</si>
  <si>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</si>
  <si>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</si>
  <si>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</si>
  <si>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</si>
  <si>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</si>
  <si>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</si>
  <si>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</si>
  <si>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</si>
  <si>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</si>
  <si>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</si>
  <si>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</si>
  <si>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</si>
  <si>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</si>
  <si>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</si>
  <si>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</si>
  <si>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</si>
  <si>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</si>
  <si>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</si>
  <si>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</si>
  <si>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</si>
  <si>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</si>
  <si>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</si>
  <si>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</si>
  <si>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</si>
  <si>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</si>
  <si>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</si>
  <si>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</si>
  <si>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</si>
  <si>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</si>
  <si>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</si>
  <si>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</si>
  <si>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</si>
  <si>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</si>
  <si>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</si>
  <si>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</si>
  <si>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</si>
  <si>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</si>
  <si>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</si>
  <si>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</si>
  <si>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</si>
  <si>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</si>
  <si>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</si>
  <si>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</si>
  <si>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</si>
  <si>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</si>
  <si>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</si>
  <si>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</si>
  <si>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</si>
  <si>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</si>
  <si>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</si>
  <si>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</si>
  <si>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</si>
  <si>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</si>
  <si>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</si>
  <si>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</si>
  <si>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</si>
  <si>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</si>
  <si>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</si>
  <si>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</si>
  <si>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</si>
  <si>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</si>
  <si>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</si>
  <si>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</si>
  <si>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</si>
  <si>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</si>
  <si>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</si>
  <si>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</si>
  <si>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</si>
  <si>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</si>
  <si>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</si>
  <si>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</si>
  <si>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</si>
  <si>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</si>
  <si>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</si>
  <si>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</si>
  <si>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</si>
  <si>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</si>
  <si>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</si>
  <si>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</si>
  <si>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</si>
  <si>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</si>
  <si>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</si>
  <si>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</si>
  <si>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</si>
  <si>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</si>
  <si>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</si>
  <si>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</si>
  <si>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</si>
  <si>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</si>
  <si>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</si>
  <si>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</si>
  <si>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</si>
  <si>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</si>
  <si>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</si>
  <si>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</si>
  <si>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</si>
  <si>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</si>
  <si>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</si>
  <si>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</si>
  <si>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</si>
  <si>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</si>
  <si>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</si>
  <si>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</si>
  <si>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</si>
  <si>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</si>
  <si>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</si>
  <si>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</si>
  <si>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</si>
  <si>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</si>
  <si>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</si>
  <si>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</si>
  <si>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</si>
  <si>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</si>
  <si>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</si>
  <si>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</si>
  <si>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</si>
  <si>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</si>
  <si>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</si>
  <si>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</si>
  <si>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</si>
  <si>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</si>
  <si>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</si>
  <si>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</si>
  <si>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</si>
  <si>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</si>
  <si>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</si>
  <si>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</si>
  <si>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</si>
  <si>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</si>
  <si>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</si>
  <si>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</si>
  <si>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</si>
  <si>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</si>
  <si>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</si>
  <si>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</si>
  <si>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</si>
  <si>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</si>
  <si>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</si>
  <si>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</si>
  <si>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</si>
  <si>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</si>
  <si>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</si>
  <si>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</si>
  <si>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</si>
  <si>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</si>
  <si>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</si>
  <si>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</si>
  <si>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</si>
  <si>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</si>
  <si>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</si>
  <si>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</si>
  <si>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</si>
  <si>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</si>
  <si>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</si>
  <si>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</si>
  <si>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</si>
  <si>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</si>
  <si>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</si>
  <si>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</si>
  <si>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</si>
  <si>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</si>
  <si>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</si>
  <si>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</si>
  <si>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</si>
  <si>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</si>
  <si>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</si>
  <si>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</si>
  <si>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</si>
  <si>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</si>
  <si>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</si>
  <si>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</si>
  <si>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</si>
  <si>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</si>
  <si>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</si>
  <si>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</si>
  <si>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</si>
  <si>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</si>
  <si>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</si>
  <si>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</si>
  <si>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</si>
  <si>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</si>
  <si>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</si>
  <si>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</si>
  <si>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</si>
  <si>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</si>
  <si>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</si>
  <si>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</si>
  <si>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</si>
  <si>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</si>
  <si>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</si>
  <si>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</si>
  <si>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</si>
  <si>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</si>
  <si>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</si>
  <si>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</si>
  <si>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</si>
  <si>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</si>
  <si>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</si>
  <si>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</si>
  <si>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</si>
  <si>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</si>
  <si>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</si>
  <si>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</si>
  <si>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</si>
  <si>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</si>
  <si>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</si>
  <si>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</si>
  <si>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</si>
  <si>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</si>
  <si>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</si>
  <si>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</si>
  <si>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</si>
  <si>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</si>
  <si>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</si>
  <si>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</si>
  <si>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</si>
  <si>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</si>
  <si>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</si>
  <si>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</si>
  <si>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</si>
  <si>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</si>
  <si>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</si>
  <si>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</si>
  <si>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</si>
  <si>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</si>
  <si>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</si>
  <si>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</si>
  <si>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</si>
  <si>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</si>
  <si>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</si>
  <si>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</si>
  <si>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</si>
  <si>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</si>
  <si>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</si>
  <si>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</si>
  <si>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</si>
  <si>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</si>
  <si>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</si>
  <si>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</si>
  <si>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</si>
  <si>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</si>
  <si>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</si>
  <si>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</si>
  <si>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</si>
  <si>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</si>
  <si>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</si>
  <si>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</si>
  <si>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</si>
  <si>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</si>
  <si>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</si>
  <si>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</si>
  <si>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</si>
  <si>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</si>
  <si>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</si>
  <si>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</si>
  <si>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</si>
  <si>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</si>
  <si>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</si>
  <si>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</si>
  <si>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</si>
  <si>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</si>
  <si>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</si>
  <si>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</si>
  <si>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</si>
  <si>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</si>
  <si>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</si>
  <si>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</si>
  <si>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</si>
  <si>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</si>
  <si>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</si>
  <si>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</si>
  <si>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</si>
  <si>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</si>
  <si>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</si>
  <si>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</si>
  <si>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</si>
  <si>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</si>
  <si>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</si>
  <si>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</si>
  <si>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</si>
  <si>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</si>
  <si>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</si>
  <si>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</si>
  <si>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</si>
  <si>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</si>
  <si>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</si>
  <si>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</si>
  <si>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</si>
  <si>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</si>
  <si>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</si>
  <si>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</si>
  <si>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</si>
  <si>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</si>
  <si>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</si>
  <si>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</si>
  <si>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</si>
  <si>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</si>
  <si>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</si>
  <si>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</si>
  <si>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</si>
  <si>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</si>
  <si>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</si>
  <si>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</si>
  <si>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</si>
  <si>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</si>
  <si>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</si>
  <si>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</si>
  <si>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</si>
  <si>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</si>
  <si>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</si>
  <si>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</si>
  <si>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</si>
  <si>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</si>
  <si>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</si>
  <si>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</si>
  <si>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</si>
  <si>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</si>
  <si>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</si>
  <si>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</si>
  <si>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</si>
  <si>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</si>
  <si>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</si>
  <si>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</si>
  <si>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</si>
  <si>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</si>
  <si>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</si>
  <si>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</si>
  <si>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</si>
  <si>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</si>
  <si>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</si>
  <si>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</si>
  <si>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</si>
  <si>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</si>
  <si>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</si>
  <si>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</si>
  <si>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</si>
  <si>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</si>
  <si>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</si>
  <si>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</si>
  <si>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</si>
  <si>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</si>
  <si>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</si>
  <si>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</si>
  <si>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</si>
  <si>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</si>
  <si>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</si>
  <si>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</si>
  <si>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</si>
  <si>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</si>
  <si>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</si>
  <si>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</si>
  <si>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</si>
  <si>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</si>
  <si>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</si>
  <si>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</si>
  <si>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</si>
  <si>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</si>
  <si>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</si>
  <si>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</si>
  <si>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</si>
  <si>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</si>
  <si>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</si>
  <si>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</si>
  <si>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</si>
  <si>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</si>
  <si>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</si>
  <si>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</si>
  <si>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</si>
  <si>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</si>
  <si>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</si>
  <si>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</si>
  <si>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</si>
  <si>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</si>
  <si>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</si>
  <si>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</si>
  <si>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</si>
  <si>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</si>
  <si>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</si>
  <si>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</si>
  <si>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</si>
  <si>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</si>
  <si>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</si>
  <si>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</si>
  <si>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</si>
  <si>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</si>
  <si>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</si>
  <si>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</si>
  <si>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</si>
  <si>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</si>
  <si>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</si>
  <si>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</si>
  <si>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</si>
  <si>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</si>
  <si>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</si>
  <si>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</si>
  <si>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</si>
  <si>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</si>
  <si>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</si>
  <si>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</si>
  <si>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</si>
  <si>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</si>
  <si>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</si>
  <si>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</si>
  <si>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</si>
  <si>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</si>
  <si>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</si>
  <si>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</si>
  <si>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</si>
  <si>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</si>
  <si>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</si>
  <si>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</si>
  <si>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</si>
  <si>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</si>
  <si>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</si>
  <si>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</si>
  <si>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</si>
  <si>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</si>
  <si>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</si>
  <si>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</si>
  <si>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</si>
  <si>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</si>
  <si>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</si>
  <si>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</si>
  <si>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</si>
  <si>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</si>
  <si>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</si>
  <si>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</si>
  <si>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</si>
  <si>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</si>
  <si>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</si>
  <si>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</si>
  <si>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</si>
  <si>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</si>
  <si>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</si>
  <si>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</si>
  <si>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</si>
  <si>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</si>
  <si>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</si>
  <si>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</si>
  <si>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</si>
  <si>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</si>
  <si>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</si>
  <si>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</si>
  <si>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</si>
  <si>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</si>
  <si>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</si>
  <si>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</si>
  <si>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</si>
  <si>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</si>
  <si>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</si>
  <si>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</si>
  <si>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</si>
  <si>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</si>
  <si>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</si>
  <si>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</si>
  <si>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</si>
  <si>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</si>
  <si>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</si>
  <si>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</si>
  <si>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</si>
  <si>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</si>
  <si>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</si>
  <si>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</si>
  <si>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</si>
  <si>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</si>
  <si>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</si>
  <si>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</si>
  <si>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</si>
  <si>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</si>
  <si>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</si>
  <si>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</si>
  <si>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</si>
  <si>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</si>
  <si>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</si>
  <si>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</si>
  <si>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</si>
  <si>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</si>
  <si>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</si>
  <si>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</si>
  <si>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</si>
  <si>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</si>
  <si>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</si>
  <si>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</si>
  <si>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</si>
  <si>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</si>
  <si>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</si>
  <si>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</si>
  <si>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</si>
  <si>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</si>
  <si>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</si>
  <si>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</si>
  <si>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</si>
  <si>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</si>
  <si>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</si>
  <si>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</si>
  <si>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</si>
  <si>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</si>
  <si>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</si>
  <si>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</si>
  <si>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</si>
  <si>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</si>
  <si>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</si>
  <si>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</si>
  <si>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</si>
  <si>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</si>
  <si>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</si>
  <si>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</si>
  <si>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</si>
  <si>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</si>
  <si>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</si>
  <si>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</si>
  <si>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</si>
  <si>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</si>
  <si>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</si>
  <si>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</si>
  <si>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</si>
  <si>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</si>
  <si>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</si>
  <si>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</si>
  <si>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</si>
  <si>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</si>
  <si>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</si>
  <si>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</si>
  <si>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</si>
  <si>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</si>
  <si>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</si>
  <si>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</si>
  <si>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</si>
  <si>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</si>
  <si>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</si>
  <si>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</si>
  <si>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</si>
  <si>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</si>
  <si>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</si>
  <si>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</si>
  <si>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</si>
  <si>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</si>
  <si>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</si>
  <si>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</si>
  <si>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</si>
  <si>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</si>
  <si>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</si>
  <si>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</si>
  <si>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</si>
  <si>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</si>
  <si>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</si>
  <si>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</si>
  <si>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</si>
  <si>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</si>
  <si>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</si>
  <si>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</si>
  <si>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</si>
  <si>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</si>
  <si>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</si>
  <si>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</si>
  <si>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</si>
  <si>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</si>
  <si>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</si>
  <si>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</si>
  <si>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</si>
  <si>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</si>
  <si>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</si>
  <si>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</si>
  <si>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</si>
  <si>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</si>
  <si>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</si>
  <si>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</si>
  <si>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</si>
  <si>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</si>
  <si>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</si>
  <si>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</si>
  <si>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</si>
  <si>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</si>
  <si>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</si>
  <si>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</si>
  <si>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</si>
  <si>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</si>
  <si>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</si>
  <si>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</si>
  <si>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</si>
  <si>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</si>
  <si>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</si>
  <si>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</si>
  <si>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</si>
  <si>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</si>
  <si>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</si>
  <si>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</si>
  <si>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</si>
  <si>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</si>
  <si>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</si>
  <si>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</si>
  <si>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</si>
  <si>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</si>
  <si>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</si>
  <si>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</si>
  <si>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</si>
  <si>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</si>
  <si>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</si>
  <si>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</si>
  <si>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</si>
  <si>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</si>
  <si>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</si>
  <si>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</si>
  <si>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</si>
  <si>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</si>
  <si>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</si>
  <si>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</si>
  <si>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</si>
  <si>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</si>
  <si>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</si>
  <si>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</si>
  <si>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</si>
  <si>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</si>
  <si>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</si>
  <si>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</si>
  <si>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</si>
  <si>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</si>
  <si>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</si>
  <si>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</si>
  <si>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</si>
  <si>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</si>
  <si>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</si>
  <si>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</si>
  <si>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</si>
  <si>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</si>
  <si>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</si>
  <si>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</si>
  <si>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</si>
  <si>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</si>
  <si>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</si>
  <si>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</si>
  <si>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</si>
  <si>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</si>
  <si>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</si>
  <si>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</si>
  <si>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</si>
  <si>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</si>
  <si>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</si>
  <si>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</si>
  <si>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</si>
  <si>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</si>
  <si>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</si>
  <si>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</si>
  <si>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</si>
  <si>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</si>
  <si>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</si>
  <si>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</si>
  <si>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</si>
  <si>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</si>
  <si>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</si>
  <si>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</si>
  <si>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</si>
  <si>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</si>
  <si>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</si>
  <si>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</si>
  <si>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</si>
  <si>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</si>
  <si>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</si>
  <si>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</si>
  <si>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</si>
  <si>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</si>
  <si>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</si>
  <si>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</si>
  <si>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</si>
  <si>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</si>
  <si>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</si>
  <si>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</si>
  <si>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</si>
  <si>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</si>
  <si>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</si>
  <si>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</si>
  <si>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</si>
  <si>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</si>
  <si>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</si>
  <si>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</si>
  <si>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</si>
  <si>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</si>
  <si>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</si>
  <si>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</si>
  <si>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</si>
  <si>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</si>
  <si>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</si>
  <si>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</si>
  <si>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</si>
  <si>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</si>
  <si>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</si>
  <si>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</si>
  <si>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</si>
  <si>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</si>
  <si>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</si>
  <si>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</si>
  <si>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</si>
  <si>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</si>
  <si>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</si>
  <si>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</si>
  <si>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</si>
  <si>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</si>
  <si>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</si>
  <si>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</si>
  <si>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</si>
  <si>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</si>
  <si>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</si>
  <si>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</si>
  <si>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</si>
  <si>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</si>
  <si>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</si>
  <si>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</si>
  <si>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</si>
  <si>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</si>
  <si>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</si>
  <si>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</si>
  <si>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</si>
  <si>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</si>
  <si>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</si>
  <si>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</si>
  <si>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</si>
  <si>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</si>
  <si>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</si>
  <si>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</si>
  <si>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</si>
  <si>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</si>
  <si>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</si>
  <si>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</si>
  <si>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</si>
  <si>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</si>
  <si>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</si>
  <si>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</si>
  <si>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</si>
  <si>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</si>
  <si>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</si>
  <si>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</si>
  <si>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</si>
  <si>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</si>
  <si>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</si>
  <si>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</si>
  <si>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</si>
  <si>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</si>
  <si>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</si>
  <si>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</si>
  <si>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</si>
  <si>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</si>
  <si>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</si>
  <si>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</si>
  <si>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</si>
  <si>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</si>
  <si>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</si>
  <si>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</si>
  <si>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</si>
  <si>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</si>
  <si>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</si>
  <si>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</si>
  <si>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</si>
  <si>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</si>
  <si>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</si>
  <si>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</si>
  <si>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</si>
  <si>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</si>
  <si>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</si>
  <si>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</si>
  <si>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</si>
  <si>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</si>
  <si>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</si>
  <si>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</si>
  <si>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</si>
  <si>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</si>
  <si>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</si>
  <si>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</si>
  <si>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</si>
  <si>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</si>
  <si>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</si>
  <si>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</si>
  <si>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</si>
  <si>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</si>
  <si>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</si>
  <si>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</si>
  <si>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</si>
  <si>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</si>
  <si>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</si>
  <si>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</si>
  <si>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</si>
  <si>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</si>
  <si>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</si>
  <si>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</si>
  <si>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</si>
  <si>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</si>
  <si>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</si>
  <si>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</si>
  <si>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</si>
  <si>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</si>
  <si>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</si>
  <si>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</si>
  <si>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</si>
  <si>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</si>
  <si>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</si>
  <si>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</si>
  <si>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</si>
  <si>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</si>
  <si>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</si>
  <si>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</si>
  <si>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</si>
  <si>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</si>
  <si>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</si>
  <si>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</si>
  <si>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</si>
  <si>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</si>
  <si>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</si>
  <si>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</si>
  <si>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</si>
  <si>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</si>
  <si>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</si>
  <si>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</si>
  <si>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</si>
  <si>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</si>
  <si>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</si>
  <si>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</si>
  <si>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</si>
  <si>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</si>
  <si>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</si>
  <si>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</si>
  <si>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</si>
  <si>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</si>
  <si>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</si>
  <si>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</si>
  <si>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</si>
  <si>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</si>
  <si>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</si>
  <si>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</si>
  <si>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</si>
  <si>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</si>
  <si>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</si>
  <si>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</si>
  <si>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</si>
  <si>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</si>
  <si>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</si>
  <si>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</si>
  <si>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</si>
  <si>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</si>
  <si>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</si>
  <si>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</si>
  <si>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</si>
  <si>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</si>
  <si>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</si>
  <si>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</si>
  <si>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</si>
  <si>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</si>
  <si>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</si>
  <si>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</si>
  <si>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</si>
  <si>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</si>
  <si>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</si>
  <si>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</si>
  <si>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</si>
  <si>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</si>
  <si>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</si>
  <si>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</si>
  <si>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</si>
  <si>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</si>
  <si>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</si>
  <si>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</si>
  <si>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</si>
  <si>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</si>
  <si>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</si>
  <si>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</si>
  <si>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</si>
  <si>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</si>
  <si>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</si>
  <si>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</si>
  <si>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</si>
  <si>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</si>
  <si>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</si>
  <si>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</si>
  <si>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</si>
  <si>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</si>
  <si>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</si>
  <si>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</si>
  <si>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</si>
  <si>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</si>
  <si>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</si>
  <si>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</si>
  <si>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</si>
  <si>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</si>
  <si>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</si>
  <si>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</si>
  <si>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</si>
  <si>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</si>
  <si>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</si>
  <si>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</si>
  <si>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</si>
  <si>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</si>
  <si>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</si>
  <si>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</si>
  <si>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</si>
  <si>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</si>
  <si>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</si>
  <si>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</si>
  <si>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</si>
  <si>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</si>
  <si>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</si>
  <si>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</si>
  <si>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</si>
  <si>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</si>
  <si>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</si>
  <si>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</si>
  <si>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</si>
  <si>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</si>
  <si>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</si>
  <si>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</si>
  <si>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</si>
  <si>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</si>
  <si>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</si>
  <si>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</si>
  <si>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</si>
  <si>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</si>
  <si>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</si>
  <si>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</si>
  <si>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</si>
  <si>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</si>
  <si>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</si>
  <si>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</si>
  <si>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</si>
  <si>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</si>
  <si>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</si>
  <si>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</si>
  <si>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</si>
  <si>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</si>
  <si>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</si>
  <si>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</si>
  <si>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</si>
  <si>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</si>
  <si>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</si>
  <si>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</si>
  <si>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</si>
  <si>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</si>
  <si>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</si>
  <si>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</si>
  <si>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</si>
  <si>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</si>
  <si>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</si>
  <si>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</si>
  <si>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</si>
  <si>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</si>
  <si>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</si>
  <si>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</si>
  <si>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</si>
  <si>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</si>
  <si>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</si>
  <si>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</si>
  <si>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</si>
  <si>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</si>
  <si>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</si>
  <si>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</si>
  <si>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</si>
  <si>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</si>
  <si>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</si>
  <si>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</si>
  <si>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</si>
  <si>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</si>
  <si>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</si>
  <si>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</si>
  <si>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</si>
  <si>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</si>
  <si>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</si>
  <si>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</si>
  <si>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</si>
  <si>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</si>
  <si>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</si>
  <si>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</si>
  <si>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</si>
  <si>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</si>
  <si>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</si>
  <si>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</si>
  <si>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</si>
  <si>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</si>
  <si>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</si>
  <si>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</si>
  <si>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</si>
  <si>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</si>
  <si>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</si>
  <si>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</si>
  <si>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</si>
  <si>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</si>
  <si>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</si>
  <si>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</si>
  <si>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</si>
  <si>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</si>
  <si>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</si>
  <si>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</si>
  <si>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</si>
  <si>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</si>
  <si>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</si>
  <si>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</si>
  <si>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</si>
  <si>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</si>
  <si>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</si>
  <si>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</si>
  <si>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</si>
  <si>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</si>
  <si>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</si>
  <si>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</si>
  <si>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</si>
  <si>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</si>
  <si>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</si>
  <si>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</si>
  <si>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</si>
  <si>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</si>
  <si>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</si>
  <si>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</si>
  <si>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</si>
  <si>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</si>
  <si>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</si>
  <si>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</si>
  <si>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</si>
  <si>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</si>
  <si>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</si>
  <si>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</si>
  <si>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</si>
  <si>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</si>
  <si>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</si>
  <si>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</si>
  <si>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</si>
  <si>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</si>
  <si>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</si>
  <si>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</si>
  <si>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</si>
  <si>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</si>
  <si>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</si>
  <si>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</si>
  <si>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</si>
  <si>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</si>
  <si>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</si>
  <si>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</si>
  <si>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</si>
  <si>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</si>
  <si>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</si>
  <si>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</si>
  <si>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</si>
  <si>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</si>
  <si>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</si>
  <si>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</si>
  <si>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</si>
  <si>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</si>
  <si>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</si>
  <si>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</si>
  <si>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</si>
  <si>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</si>
  <si>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</si>
  <si>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</si>
  <si>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</si>
  <si>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</si>
  <si>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</si>
  <si>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</si>
  <si>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</si>
  <si>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</si>
  <si>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</si>
  <si>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</si>
  <si>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</si>
  <si>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</si>
  <si>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</si>
  <si>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</si>
  <si>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</si>
  <si>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</si>
  <si>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</si>
  <si>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</si>
  <si>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</si>
  <si>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</si>
  <si>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</si>
  <si>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</si>
  <si>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</si>
  <si>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</si>
  <si>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</si>
  <si>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</si>
  <si>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</si>
  <si>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</si>
  <si>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</si>
  <si>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</si>
  <si>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</si>
  <si>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</si>
  <si>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</si>
  <si>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</si>
  <si>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</si>
  <si>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</si>
  <si>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</si>
  <si>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</si>
  <si>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</si>
  <si>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</si>
  <si>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</si>
  <si>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</si>
  <si>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</si>
  <si>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</si>
  <si>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</si>
  <si>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</si>
  <si>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</si>
  <si>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</si>
  <si>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</si>
  <si>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</si>
  <si>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</si>
  <si>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</si>
  <si>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</si>
  <si>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</si>
  <si>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</si>
  <si>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</si>
  <si>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</si>
  <si>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</si>
  <si>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</si>
  <si>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</si>
  <si>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</si>
  <si>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</si>
  <si>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</si>
  <si>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</si>
  <si>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</si>
  <si>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</si>
  <si>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</si>
  <si>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</si>
  <si>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</si>
  <si>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</si>
  <si>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</si>
  <si>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</si>
  <si>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</si>
  <si>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</si>
  <si>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</si>
  <si>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</si>
  <si>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</si>
  <si>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</si>
  <si>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</si>
  <si>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</si>
  <si>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</si>
  <si>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</si>
  <si>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</si>
  <si>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</si>
  <si>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</si>
  <si>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</si>
  <si>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</si>
  <si>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</si>
  <si>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</si>
  <si>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</si>
  <si>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</si>
  <si>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</si>
  <si>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</si>
  <si>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</si>
  <si>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</si>
  <si>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</si>
  <si>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</si>
  <si>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</si>
  <si>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</si>
  <si>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</si>
  <si>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</si>
  <si>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</si>
  <si>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</si>
  <si>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</si>
  <si>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</si>
  <si>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</si>
  <si>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</si>
  <si>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</si>
  <si>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</si>
  <si>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</si>
  <si>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</si>
  <si>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</si>
  <si>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</si>
  <si>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</si>
  <si>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</si>
  <si>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</si>
  <si>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</si>
  <si>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</si>
  <si>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</si>
  <si>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</si>
  <si>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</si>
  <si>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</si>
  <si>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</si>
  <si>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</si>
  <si>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</si>
  <si>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</si>
  <si>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</si>
  <si>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</si>
  <si>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</si>
  <si>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</si>
  <si>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</si>
  <si>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</si>
  <si>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</si>
  <si>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</si>
  <si>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</si>
  <si>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</si>
  <si>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</si>
  <si>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</si>
  <si>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</si>
  <si>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</si>
  <si>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</si>
  <si>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</si>
  <si>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</si>
  <si>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</si>
  <si>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</si>
  <si>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</si>
  <si>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</si>
  <si>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</si>
  <si>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</si>
  <si>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</si>
  <si>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</si>
  <si>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</si>
  <si>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</si>
  <si>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</si>
  <si>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</si>
  <si>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</si>
  <si>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</si>
  <si>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</si>
  <si>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</si>
  <si>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</si>
  <si>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</si>
  <si>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</si>
  <si>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</si>
  <si>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</si>
  <si>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</si>
  <si>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</si>
  <si>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</si>
  <si>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</si>
  <si>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</si>
  <si>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</si>
  <si>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</si>
  <si>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</si>
  <si>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</si>
  <si>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</si>
  <si>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</si>
  <si>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</si>
  <si>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</si>
  <si>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</si>
  <si>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</si>
  <si>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</si>
  <si>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</si>
  <si>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</si>
  <si>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</si>
  <si>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</si>
  <si>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</si>
  <si>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</si>
  <si>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</si>
  <si>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</si>
  <si>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</si>
  <si>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</si>
  <si>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</si>
  <si>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</si>
  <si>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</si>
  <si>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</si>
  <si>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</si>
  <si>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</si>
  <si>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</si>
  <si>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</si>
  <si>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</si>
  <si>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</si>
  <si>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</si>
  <si>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</si>
  <si>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</si>
  <si>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</si>
  <si>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</si>
  <si>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</si>
  <si>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</si>
  <si>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</si>
  <si>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</si>
  <si>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</si>
  <si>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</si>
  <si>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</si>
  <si>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</si>
  <si>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</si>
  <si>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</si>
  <si>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</si>
  <si>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</si>
  <si>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</si>
  <si>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</si>
  <si>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</si>
  <si>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</si>
  <si>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</si>
  <si>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</si>
  <si>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</si>
  <si>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</si>
  <si>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</si>
  <si>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</si>
  <si>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</si>
  <si>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</si>
  <si>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</si>
  <si>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</si>
  <si>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</si>
  <si>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</si>
  <si>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</si>
  <si>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</si>
  <si>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</si>
  <si>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</si>
  <si>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</si>
  <si>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</si>
  <si>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</si>
  <si>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</si>
  <si>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</si>
  <si>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</si>
  <si>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</si>
  <si>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</si>
  <si>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</si>
  <si>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</si>
  <si>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</si>
  <si>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</si>
  <si>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</si>
  <si>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</si>
  <si>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</si>
  <si>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</si>
  <si>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</si>
  <si>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</si>
  <si>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</si>
  <si>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</si>
  <si>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</si>
  <si>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</si>
  <si>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</si>
  <si>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</si>
  <si>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</si>
  <si>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</si>
  <si>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</si>
  <si>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</si>
  <si>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</si>
  <si>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</si>
  <si>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</si>
  <si>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</si>
  <si>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</si>
  <si>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</si>
  <si>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</si>
  <si>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</si>
  <si>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</si>
  <si>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</si>
  <si>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</si>
  <si>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</si>
  <si>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</si>
  <si>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</si>
  <si>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</si>
  <si>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</si>
  <si>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</si>
  <si>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</si>
  <si>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</si>
  <si>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</si>
  <si>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</si>
  <si>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</si>
  <si>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</si>
  <si>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</si>
  <si>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</si>
  <si>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</si>
  <si>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</si>
  <si>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</si>
  <si>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</si>
  <si>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</si>
  <si>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</si>
  <si>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</si>
  <si>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</si>
  <si>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</si>
  <si>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</si>
  <si>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</si>
  <si>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</si>
  <si>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</si>
  <si>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</si>
  <si>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</si>
  <si>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</si>
  <si>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</si>
  <si>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</si>
  <si>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</si>
  <si>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</si>
  <si>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</si>
  <si>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</si>
  <si>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</si>
  <si>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</si>
  <si>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</si>
  <si>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</si>
  <si>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</si>
  <si>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</si>
  <si>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</si>
  <si>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</si>
  <si>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</si>
  <si>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</si>
  <si>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</si>
  <si>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</si>
  <si>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</si>
  <si>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</si>
  <si>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</si>
  <si>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</si>
  <si>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</si>
  <si>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</si>
  <si>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</si>
  <si>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</si>
  <si>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</si>
  <si>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</si>
  <si>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</si>
  <si>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PT4009</t>
  </si>
  <si>
    <t>EG8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</si>
  <si>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</si>
  <si>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</si>
  <si>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</si>
  <si>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</si>
  <si>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</si>
  <si>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</si>
  <si>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</si>
  <si>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</si>
  <si>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</si>
  <si>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</si>
  <si>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</si>
  <si>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</si>
  <si>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1LV</t>
  </si>
  <si>
    <t>OLIVIA I</t>
  </si>
  <si>
    <t>MAQ069</t>
  </si>
  <si>
    <t>0DF47S1PL</t>
  </si>
  <si>
    <t>0MJ2RS1PL</t>
  </si>
  <si>
    <t>OBU270</t>
  </si>
  <si>
    <t>0ZE41S1PL</t>
  </si>
  <si>
    <t>0SV4XW1PL</t>
  </si>
  <si>
    <t>AO9030</t>
  </si>
  <si>
    <t>0GT11W1PL</t>
  </si>
  <si>
    <t>0RD41W1PL</t>
  </si>
  <si>
    <t>MD4037</t>
  </si>
  <si>
    <t>0VK33W1PL</t>
  </si>
  <si>
    <t>XLS132</t>
  </si>
  <si>
    <t>0VN23W1PL</t>
  </si>
  <si>
    <t>AEL039</t>
  </si>
  <si>
    <t>0VP23W1PL</t>
  </si>
  <si>
    <t>NOO052</t>
  </si>
  <si>
    <t>0QA3NS1PL</t>
  </si>
  <si>
    <t>OPZ380</t>
  </si>
  <si>
    <t>MN6117</t>
  </si>
  <si>
    <t>8NP122</t>
  </si>
  <si>
    <t>NRP116</t>
  </si>
  <si>
    <t>0XS5XS1PL</t>
  </si>
  <si>
    <t>0LS3RE1PL</t>
  </si>
  <si>
    <t>MIU433</t>
  </si>
  <si>
    <t>0PP4DE1PL</t>
  </si>
  <si>
    <t>EKG032</t>
  </si>
  <si>
    <t>0VC3ZE1PL</t>
  </si>
  <si>
    <t>LOT002</t>
  </si>
  <si>
    <t>0MQ2YE1PL</t>
  </si>
  <si>
    <t>RV4109</t>
  </si>
  <si>
    <t>EI4011</t>
  </si>
  <si>
    <t>WI4009</t>
  </si>
  <si>
    <t>CV4011</t>
  </si>
  <si>
    <t>0SV47S1PL</t>
  </si>
  <si>
    <t>EE6134</t>
  </si>
  <si>
    <t>0NW3PE1PL</t>
  </si>
  <si>
    <t>02M43W1PL</t>
  </si>
  <si>
    <t>PN5019</t>
  </si>
  <si>
    <t>0BX49W1PL</t>
  </si>
  <si>
    <t>0BE47W1PL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</si>
  <si>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</si>
  <si>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</si>
  <si>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</si>
  <si>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</si>
  <si>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</si>
  <si>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</si>
  <si>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</si>
  <si>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RAF249</t>
  </si>
  <si>
    <t>0KN33W1PL</t>
  </si>
  <si>
    <t>EG5002</t>
  </si>
  <si>
    <t>0LA3ZW1PL</t>
  </si>
  <si>
    <t>GUS</t>
  </si>
  <si>
    <t>GUENTHER SCHULTE</t>
  </si>
  <si>
    <t xml:space="preserve">美总舒尔特 </t>
  </si>
  <si>
    <t>NM5</t>
  </si>
  <si>
    <t>NORTHERN DIPLOMAT</t>
  </si>
  <si>
    <t>SFP</t>
  </si>
  <si>
    <t>AXN</t>
  </si>
  <si>
    <t>UTY161</t>
  </si>
  <si>
    <t>GOV</t>
  </si>
  <si>
    <t>EVER GOVERN</t>
  </si>
  <si>
    <t>DK3</t>
  </si>
  <si>
    <t>0FL49W1PL</t>
  </si>
  <si>
    <t>CMA CGM MEXICO</t>
  </si>
  <si>
    <t>美总达飞墨西哥</t>
  </si>
  <si>
    <t>JSW</t>
  </si>
  <si>
    <t>JONATHAN SWIFT</t>
  </si>
  <si>
    <t xml:space="preserve">Wed </t>
  </si>
  <si>
    <t>HE7085</t>
  </si>
  <si>
    <r>
      <t>2019</t>
    </r>
    <r>
      <rPr>
        <b/>
        <sz val="24"/>
        <color rgb="FF002060"/>
        <rFont val="宋体"/>
        <charset val="134"/>
      </rPr>
      <t>年08月船期表</t>
    </r>
  </si>
  <si>
    <t>EFL025</t>
  </si>
  <si>
    <t>W2K087</t>
  </si>
  <si>
    <t>BBJ112</t>
  </si>
  <si>
    <t>W8R098</t>
  </si>
  <si>
    <t>0DF49S1PL</t>
  </si>
  <si>
    <t>0DF4BS1PL</t>
  </si>
  <si>
    <t>0DF4DS1PL</t>
  </si>
  <si>
    <t>0DF4FS1PL</t>
  </si>
  <si>
    <t>PPZ009</t>
  </si>
  <si>
    <t>MOX125</t>
  </si>
  <si>
    <t>EMN011</t>
  </si>
  <si>
    <t>PMN011</t>
  </si>
  <si>
    <t>LTX144</t>
  </si>
  <si>
    <t>0MJ2TS1PL</t>
  </si>
  <si>
    <t>0MJ2VS1PL</t>
  </si>
  <si>
    <t>0MJ2XS1PL</t>
  </si>
  <si>
    <t>0MJ2ZS1PL</t>
  </si>
  <si>
    <t>9SC273</t>
  </si>
  <si>
    <t>LM4174</t>
  </si>
  <si>
    <t>AM9271</t>
  </si>
  <si>
    <t>JPV032</t>
  </si>
  <si>
    <t>0ZE43S1PL</t>
  </si>
  <si>
    <t>0ZE45S1PL</t>
  </si>
  <si>
    <t>0ZE47S1PL</t>
  </si>
  <si>
    <t>0ZE49S1PL</t>
  </si>
  <si>
    <t>0SV51W1PL</t>
  </si>
  <si>
    <t>0SV55W1PL</t>
  </si>
  <si>
    <t>0SV59W1PL</t>
  </si>
  <si>
    <t>0SV5DW1PL</t>
  </si>
  <si>
    <t>4SR003</t>
  </si>
  <si>
    <t>DN2032</t>
  </si>
  <si>
    <t>AR3030</t>
  </si>
  <si>
    <t>GOB034</t>
  </si>
  <si>
    <t>0GT13W1PL</t>
  </si>
  <si>
    <t>0GT15W1PL</t>
  </si>
  <si>
    <t>0GT17W1PL</t>
  </si>
  <si>
    <t>0GT19W1PL</t>
  </si>
  <si>
    <t>HRI030</t>
  </si>
  <si>
    <t>RMS008</t>
  </si>
  <si>
    <t>HVT032</t>
  </si>
  <si>
    <t>HYE033</t>
  </si>
  <si>
    <t>0DX33W1PL</t>
  </si>
  <si>
    <t>0DX35W1PL</t>
  </si>
  <si>
    <t>0DX37W1PL</t>
  </si>
  <si>
    <t>0DX39W1PL</t>
  </si>
  <si>
    <t>0DX3BW1PL</t>
  </si>
  <si>
    <t>EUI181</t>
  </si>
  <si>
    <t>URB150</t>
  </si>
  <si>
    <t>EEU170</t>
  </si>
  <si>
    <t>ITU164</t>
  </si>
  <si>
    <t>0GN39W1PL</t>
  </si>
  <si>
    <t>0GN3BW1PL</t>
  </si>
  <si>
    <t>0GN3FW1PL</t>
  </si>
  <si>
    <t>0GN3HW1PL</t>
  </si>
  <si>
    <t>0RE3XW1PL</t>
  </si>
  <si>
    <t>0RE41W1PL</t>
  </si>
  <si>
    <t>0RE43W1PL</t>
  </si>
  <si>
    <t>TPI031</t>
  </si>
  <si>
    <t>KJR010</t>
  </si>
  <si>
    <t>AX1027</t>
  </si>
  <si>
    <t>CS0TBA</t>
  </si>
  <si>
    <t>KPN006</t>
  </si>
  <si>
    <t>CKG68</t>
  </si>
  <si>
    <t>0RD43W1PL</t>
  </si>
  <si>
    <t>0RD45W1PL</t>
  </si>
  <si>
    <t>0RD47W1PL</t>
  </si>
  <si>
    <t>0RD49W1PL</t>
  </si>
  <si>
    <t>SHV920</t>
  </si>
  <si>
    <t>Q2L824</t>
  </si>
  <si>
    <t>SKL820</t>
  </si>
  <si>
    <t>MT0740</t>
  </si>
  <si>
    <t>5CQ919</t>
  </si>
  <si>
    <t>09X43W1PL</t>
  </si>
  <si>
    <t>09X45W1PL</t>
  </si>
  <si>
    <t>09X47W1PL</t>
  </si>
  <si>
    <t>09X49W1PL</t>
  </si>
  <si>
    <t>09X4BW1PL</t>
  </si>
  <si>
    <t>RGL370</t>
  </si>
  <si>
    <t>GE6939</t>
  </si>
  <si>
    <t>CJP352</t>
  </si>
  <si>
    <t>0VK35W1PL</t>
  </si>
  <si>
    <t>0VK37W1PL</t>
  </si>
  <si>
    <t>0VK39W1PL</t>
  </si>
  <si>
    <t>0VK3BW1PL</t>
  </si>
  <si>
    <t>THD066</t>
  </si>
  <si>
    <t>0VN25W1PL</t>
  </si>
  <si>
    <t>0VN27W1PL</t>
  </si>
  <si>
    <t>0VN29W1PL</t>
  </si>
  <si>
    <t>0VN2BW1PL</t>
  </si>
  <si>
    <t>6AZ038</t>
  </si>
  <si>
    <t>KCB046</t>
  </si>
  <si>
    <t>HK2143</t>
  </si>
  <si>
    <t>FX2065</t>
  </si>
  <si>
    <t>0VP25W1PL</t>
  </si>
  <si>
    <t>0VP27W1PL</t>
  </si>
  <si>
    <t>0VP29W1PL</t>
  </si>
  <si>
    <t>0VP2BW1PL</t>
  </si>
  <si>
    <t>FMD324</t>
  </si>
  <si>
    <t>FMD330</t>
  </si>
  <si>
    <t>0VV3PN1PL</t>
  </si>
  <si>
    <t>0VV3RN1PL</t>
  </si>
  <si>
    <t>0VV3TN1PL</t>
  </si>
  <si>
    <t>0VV3VN1PL</t>
  </si>
  <si>
    <t>FSK015</t>
  </si>
  <si>
    <t>0RF37N1PL</t>
  </si>
  <si>
    <t>0RF39N1PL</t>
  </si>
  <si>
    <t>0RF3BN1PL</t>
  </si>
  <si>
    <t>0RF3DN1PL</t>
  </si>
  <si>
    <t>0RF3FN1PL</t>
  </si>
  <si>
    <t>LA8297</t>
  </si>
  <si>
    <t>0MT038</t>
  </si>
  <si>
    <t>NOO060</t>
  </si>
  <si>
    <t>0QA3PS1PL</t>
  </si>
  <si>
    <t>0QA3RS1PL</t>
  </si>
  <si>
    <t>0QA3TS1PL</t>
  </si>
  <si>
    <t>0QA3VS1PL</t>
  </si>
  <si>
    <t>0XS61S1PL</t>
  </si>
  <si>
    <t>0XS65S1PL</t>
  </si>
  <si>
    <t>0XS69S1PL</t>
  </si>
  <si>
    <t>0XS6DS1PL</t>
  </si>
  <si>
    <t>0XS5RW1PL</t>
  </si>
  <si>
    <t>0XS5VW1PL</t>
  </si>
  <si>
    <t>0XS5ZW1PL</t>
  </si>
  <si>
    <t>ME7821</t>
  </si>
  <si>
    <t>GGE824</t>
  </si>
  <si>
    <t>GHO271</t>
  </si>
  <si>
    <t>LSM002</t>
  </si>
  <si>
    <t>GCU007</t>
  </si>
  <si>
    <t>0JX37E1PL</t>
  </si>
  <si>
    <t>0JX39E1PL</t>
  </si>
  <si>
    <t>0JX3BE1PL</t>
  </si>
  <si>
    <t>0JX3DE1PL</t>
  </si>
  <si>
    <t>0JX3FE1PL</t>
  </si>
  <si>
    <t>ME3005</t>
  </si>
  <si>
    <t>LGV002</t>
  </si>
  <si>
    <t>MM9002</t>
  </si>
  <si>
    <t>5CH034</t>
  </si>
  <si>
    <t>0LS3TE1PL</t>
  </si>
  <si>
    <t>0LS3VE1PL</t>
  </si>
  <si>
    <t>0LS3XE1PL</t>
  </si>
  <si>
    <t>0LS3ZE1PL</t>
  </si>
  <si>
    <t>BTO435</t>
  </si>
  <si>
    <t>NIB427</t>
  </si>
  <si>
    <t>CB0427</t>
  </si>
  <si>
    <t>BNG441</t>
  </si>
  <si>
    <t>0PP4FE1PL</t>
  </si>
  <si>
    <t>0PP4HE1PL</t>
  </si>
  <si>
    <t>0PP4JE1PL</t>
  </si>
  <si>
    <t>0PP4LE1PL</t>
  </si>
  <si>
    <t>LGV</t>
  </si>
  <si>
    <t>FLA403</t>
  </si>
  <si>
    <t>RLL375</t>
  </si>
  <si>
    <t>MED523</t>
  </si>
  <si>
    <t>BTG381</t>
  </si>
  <si>
    <t>ER3145</t>
  </si>
  <si>
    <t>0PG4HE1PL</t>
  </si>
  <si>
    <t>0PG4JE1PL</t>
  </si>
  <si>
    <t>0PG4LE1PL</t>
  </si>
  <si>
    <t>0PG4NE1PL</t>
  </si>
  <si>
    <t>0PG4PE1PL</t>
  </si>
  <si>
    <t>LED042</t>
  </si>
  <si>
    <t>EVB031</t>
  </si>
  <si>
    <t>LVE038</t>
  </si>
  <si>
    <t>0VC41E1PL</t>
  </si>
  <si>
    <t>0VC43E1PL</t>
  </si>
  <si>
    <t>0VC45E1PL</t>
  </si>
  <si>
    <t>0VC47E1PL</t>
  </si>
  <si>
    <t>EVG242</t>
  </si>
  <si>
    <t>SU2004</t>
  </si>
  <si>
    <t>CAV214</t>
  </si>
  <si>
    <t>PD3049</t>
  </si>
  <si>
    <t>0MB3LE1PL</t>
  </si>
  <si>
    <t>0MB3NE1PL</t>
  </si>
  <si>
    <t>0MB3PE1PL</t>
  </si>
  <si>
    <t>0MB3RE1PL</t>
  </si>
  <si>
    <t>0MB3TE1PL</t>
  </si>
  <si>
    <t>KP1011</t>
  </si>
  <si>
    <t>OAA060</t>
  </si>
  <si>
    <t>PR7006</t>
  </si>
  <si>
    <t>TCG063</t>
  </si>
  <si>
    <t>0YT0RE1PL</t>
  </si>
  <si>
    <t>0YT0TE1PL</t>
  </si>
  <si>
    <t>0YT0VE1PL</t>
  </si>
  <si>
    <t>0YT0XE1PL</t>
  </si>
  <si>
    <t>0YT0ZE1PL</t>
  </si>
  <si>
    <t>VE7328</t>
  </si>
  <si>
    <t>MIY440</t>
  </si>
  <si>
    <t>CPG332</t>
  </si>
  <si>
    <t>LYA307</t>
  </si>
  <si>
    <t>TTC318</t>
  </si>
  <si>
    <t>0SV4BS1PL</t>
  </si>
  <si>
    <t>0SV4FS1PL</t>
  </si>
  <si>
    <t>0SV4JS1PL</t>
  </si>
  <si>
    <t>0SV4NS1PL</t>
  </si>
  <si>
    <t>MIY</t>
  </si>
  <si>
    <t>EEX139</t>
  </si>
  <si>
    <t>W5J801</t>
  </si>
  <si>
    <t>UMM509</t>
  </si>
  <si>
    <t>EDY080</t>
  </si>
  <si>
    <t>0NW3RE1PL</t>
  </si>
  <si>
    <t>0NW3TE1PL</t>
  </si>
  <si>
    <t>0NW3VE1PL</t>
  </si>
  <si>
    <t>0NW3XE1PL</t>
  </si>
  <si>
    <t>OEN069</t>
  </si>
  <si>
    <t>CYI089</t>
  </si>
  <si>
    <t>UEA032</t>
  </si>
  <si>
    <t>AR4055</t>
  </si>
  <si>
    <t>XBJ111</t>
  </si>
  <si>
    <t>0TD0RE1PL</t>
  </si>
  <si>
    <t>0TD0TE1PL</t>
  </si>
  <si>
    <t>0TD0VE1PL</t>
  </si>
  <si>
    <t>0TD0XE1PL</t>
  </si>
  <si>
    <t>0TD0ZE1PL</t>
  </si>
  <si>
    <t>GMI429</t>
  </si>
  <si>
    <t>CCD406</t>
  </si>
  <si>
    <t>TTN435</t>
  </si>
  <si>
    <t>OOF022</t>
  </si>
  <si>
    <t>CGL439</t>
  </si>
  <si>
    <t>0ME45W1PL</t>
  </si>
  <si>
    <t>0ME47W1PL</t>
  </si>
  <si>
    <t>0ME49W1PL</t>
  </si>
  <si>
    <t>0ME4BW1PL</t>
  </si>
  <si>
    <t>0ME4DW1PL</t>
  </si>
  <si>
    <t>AR5061</t>
  </si>
  <si>
    <t>URN102</t>
  </si>
  <si>
    <t>PAS109</t>
  </si>
  <si>
    <t>02M45W1PL</t>
  </si>
  <si>
    <t>02M47W1PL</t>
  </si>
  <si>
    <t>02M4RW1PL</t>
  </si>
  <si>
    <t>02M4TW1PL</t>
  </si>
  <si>
    <t>CAK447</t>
  </si>
  <si>
    <t>SE4012</t>
  </si>
  <si>
    <t>URL451</t>
  </si>
  <si>
    <t>COX434</t>
  </si>
  <si>
    <t>0BX4BW1PL</t>
  </si>
  <si>
    <t>0BX4DW1PL</t>
  </si>
  <si>
    <t>0BX4FW1PL</t>
  </si>
  <si>
    <t>0BX4HW1PL</t>
  </si>
  <si>
    <t>0BE49W1PL</t>
  </si>
  <si>
    <t>0BE4BW1PL</t>
  </si>
  <si>
    <t>0BE4DW1PL</t>
  </si>
  <si>
    <t>0BE4FW1PL</t>
  </si>
  <si>
    <t>31</t>
  </si>
  <si>
    <t>FOS230</t>
  </si>
  <si>
    <t>HBO433</t>
  </si>
  <si>
    <t>CBN435</t>
  </si>
  <si>
    <t>ATK437</t>
  </si>
  <si>
    <t>0FL4BW1PL</t>
  </si>
  <si>
    <t>0FL4FW1PL</t>
  </si>
  <si>
    <t>LE5007</t>
  </si>
  <si>
    <t>CZ2006</t>
  </si>
  <si>
    <t>L23006</t>
  </si>
  <si>
    <t>ITT005</t>
  </si>
  <si>
    <t>PPN005</t>
  </si>
  <si>
    <t>0FA45W1PL</t>
  </si>
  <si>
    <t>0FA47W1PL</t>
  </si>
  <si>
    <t>0FA49W1PL</t>
  </si>
  <si>
    <t>0FA4BW1PL</t>
  </si>
  <si>
    <t>0FA4DW1PL</t>
  </si>
  <si>
    <t>AIY205</t>
  </si>
  <si>
    <t>LR2263</t>
  </si>
  <si>
    <t>0KN35W1PL</t>
  </si>
  <si>
    <t>0KN37W1PL</t>
  </si>
  <si>
    <t>0KN39W1PL</t>
  </si>
  <si>
    <t>0KN3BW1PL</t>
  </si>
  <si>
    <t>OND008</t>
  </si>
  <si>
    <t>PF2033</t>
  </si>
  <si>
    <t>OGY010</t>
  </si>
  <si>
    <t>AQ1002</t>
  </si>
  <si>
    <t>0VA4LW1PL</t>
  </si>
  <si>
    <t>0VA4NW1PL</t>
  </si>
  <si>
    <t>0VA4PW1PL</t>
  </si>
  <si>
    <t>0VA4RW1PL</t>
  </si>
  <si>
    <t>VG2004</t>
  </si>
  <si>
    <t>TTYTBA</t>
  </si>
  <si>
    <t>EG3005</t>
  </si>
  <si>
    <t>EG8003</t>
  </si>
  <si>
    <t>0LA41W1PL</t>
  </si>
  <si>
    <t>0LA43W1PL</t>
  </si>
  <si>
    <t>0LA45W1PL</t>
  </si>
  <si>
    <t>0LA47W1PL</t>
  </si>
  <si>
    <t>TVR027</t>
  </si>
  <si>
    <t>TU2015</t>
  </si>
  <si>
    <t>TNK027</t>
  </si>
  <si>
    <t>TLN028</t>
  </si>
  <si>
    <t>0SC11W1PL</t>
  </si>
  <si>
    <t>0SC13W1PL</t>
  </si>
  <si>
    <t>0SC15W1PL</t>
  </si>
  <si>
    <t>0SC17W1PL</t>
  </si>
  <si>
    <t>0SC19W1PL</t>
  </si>
  <si>
    <t xml:space="preserve">  阿巴斯港 </t>
  </si>
  <si>
    <t xml:space="preserve"> 阿布扎比</t>
  </si>
  <si>
    <t>丹戎帕拉帕斯</t>
  </si>
  <si>
    <t xml:space="preserve"> 吉达 </t>
  </si>
  <si>
    <t>苏科纳</t>
  </si>
  <si>
    <t>亚喀巴</t>
  </si>
  <si>
    <t>吉布提</t>
  </si>
  <si>
    <t>雅加达</t>
  </si>
  <si>
    <t>泗水</t>
  </si>
  <si>
    <t>马尼拉</t>
  </si>
  <si>
    <t xml:space="preserve">MANILA NORTH </t>
  </si>
  <si>
    <t xml:space="preserve">MANILA SOUTH </t>
  </si>
  <si>
    <t>马尼拉 北港</t>
  </si>
  <si>
    <t>马尼拉南港</t>
  </si>
  <si>
    <t xml:space="preserve"> 林查班 </t>
  </si>
  <si>
    <t>曼谷</t>
  </si>
  <si>
    <t>凯莱</t>
  </si>
  <si>
    <t>NM5002</t>
  </si>
  <si>
    <t>CHI230</t>
  </si>
  <si>
    <t>THI237</t>
  </si>
  <si>
    <t>NIK004</t>
  </si>
  <si>
    <t>GUS003</t>
  </si>
  <si>
    <t>0MQ30E1PL</t>
  </si>
  <si>
    <t>0MQ32E1PL</t>
  </si>
  <si>
    <t>0MQ34E1PL</t>
  </si>
  <si>
    <t>0MQ36E1PL</t>
  </si>
  <si>
    <t>CDXTBA</t>
  </si>
  <si>
    <t>PVYTBA</t>
  </si>
  <si>
    <t>0FL47W1PL</t>
  </si>
  <si>
    <t>0FL4DW1PL</t>
  </si>
  <si>
    <t>KCP030</t>
  </si>
  <si>
    <t>TMU013</t>
  </si>
  <si>
    <t>TPU026</t>
  </si>
  <si>
    <t>ADL333</t>
  </si>
  <si>
    <t>A49135</t>
  </si>
  <si>
    <t>A49</t>
  </si>
  <si>
    <t>RDOTBA</t>
  </si>
  <si>
    <t>GPU202</t>
  </si>
  <si>
    <t>TIM884</t>
  </si>
  <si>
    <t>TIM883</t>
  </si>
  <si>
    <t>XJY002</t>
  </si>
  <si>
    <t>XJY</t>
  </si>
  <si>
    <t>X-PRESS JERSEY</t>
  </si>
  <si>
    <t>0XS5MN1PL</t>
  </si>
  <si>
    <t>MN6TBA</t>
  </si>
  <si>
    <t>MB7TBA</t>
  </si>
  <si>
    <t>NRPTBA</t>
  </si>
  <si>
    <t>MB7</t>
  </si>
  <si>
    <t>MOUNT BUTLER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</si>
</sst>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3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52" fillId="4" borderId="3" xfId="0" applyNumberFormat="1" applyFont="1" applyFill="1" applyBorder="1" applyAlignment="1">
      <alignment horizontal="center" vertical="center"/>
    </xf>
    <xf numFmtId="16" fontId="46" fillId="4" borderId="81" xfId="0" applyNumberFormat="1" applyFont="1" applyFill="1" applyBorder="1" applyAlignment="1">
      <alignment horizontal="center" vertical="center"/>
    </xf>
    <xf numFmtId="16" fontId="46" fillId="4" borderId="78" xfId="0" applyNumberFormat="1" applyFont="1" applyFill="1" applyBorder="1" applyAlignment="1">
      <alignment horizontal="center" vertical="center"/>
    </xf>
    <xf numFmtId="16" fontId="52" fillId="4" borderId="7" xfId="0" applyNumberFormat="1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5">
    <cellStyle name="Normal" xfId="0" builtinId="0"/>
    <cellStyle name="Normal 2 2" xfId="11" xr:uid="{00000000-0005-0000-0000-000001000000}"/>
    <cellStyle name="Normal 34" xfId="14" xr:uid="{00000000-0005-0000-0000-000002000000}"/>
    <cellStyle name="Normal 8" xfId="9" xr:uid="{00000000-0005-0000-0000-000003000000}"/>
    <cellStyle name="Normal_06EBNOV SCHE" xfId="12" xr:uid="{00000000-0005-0000-0000-000004000000}"/>
    <cellStyle name="Normal_06NCENOV SCHE" xfId="4" xr:uid="{00000000-0005-0000-0000-000005000000}"/>
    <cellStyle name="Normal_ERX" xfId="13" xr:uid="{00000000-0005-0000-0000-000006000000}"/>
    <cellStyle name="Normal_Sheet1" xfId="5" xr:uid="{00000000-0005-0000-0000-000007000000}"/>
    <cellStyle name="Normal_Sheet1_IA" xfId="6" xr:uid="{00000000-0005-0000-0000-000008000000}"/>
    <cellStyle name="Normal_Sheet1_TPWC" xfId="7" xr:uid="{00000000-0005-0000-0000-000009000000}"/>
    <cellStyle name="Normal_TA2lts" xfId="10" xr:uid="{00000000-0005-0000-0000-00000A000000}"/>
    <cellStyle name="Normal_TPWC" xfId="3" xr:uid="{00000000-0005-0000-0000-00000B000000}"/>
    <cellStyle name="Style 1" xfId="2" xr:uid="{00000000-0005-0000-0000-00000C000000}"/>
    <cellStyle name="常规_2003p12" xfId="1" xr:uid="{00000000-0005-0000-0000-00000D000000}"/>
    <cellStyle name="常规_2009.11" xfId="8" xr:uid="{00000000-0005-0000-0000-00000E000000}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>
          <a:extLst>
            <a:ext uri="{FF2B5EF4-FFF2-40B4-BE49-F238E27FC236}">
              <a16:creationId xmlns:a16="http://schemas.microsoft.com/office/drawing/2014/main" id="{00000000-0008-0000-0000-00002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>
          <a:extLst>
            <a:ext uri="{FF2B5EF4-FFF2-40B4-BE49-F238E27FC236}">
              <a16:creationId xmlns:a16="http://schemas.microsoft.com/office/drawing/2014/main" id="{00000000-0008-0000-0100-000021F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>
          <a:extLst>
            <a:ext uri="{FF2B5EF4-FFF2-40B4-BE49-F238E27FC236}">
              <a16:creationId xmlns:a16="http://schemas.microsoft.com/office/drawing/2014/main" id="{00000000-0008-0000-0200-000021F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>
          <a:extLst>
            <a:ext uri="{FF2B5EF4-FFF2-40B4-BE49-F238E27FC236}">
              <a16:creationId xmlns:a16="http://schemas.microsoft.com/office/drawing/2014/main" id="{00000000-0008-0000-0300-00002100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>
          <a:extLst>
            <a:ext uri="{FF2B5EF4-FFF2-40B4-BE49-F238E27FC236}">
              <a16:creationId xmlns:a16="http://schemas.microsoft.com/office/drawing/2014/main" id="{00000000-0008-0000-0400-0000210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>
          <a:extLst>
            <a:ext uri="{FF2B5EF4-FFF2-40B4-BE49-F238E27FC236}">
              <a16:creationId xmlns:a16="http://schemas.microsoft.com/office/drawing/2014/main" id="{00000000-0008-0000-0500-000021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>
          <a:extLst>
            <a:ext uri="{FF2B5EF4-FFF2-40B4-BE49-F238E27FC236}">
              <a16:creationId xmlns:a16="http://schemas.microsoft.com/office/drawing/2014/main" id="{00000000-0008-0000-0700-0000210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showGridLines="0" zoomScale="85" zoomScaleNormal="85" workbookViewId="0">
      <selection activeCell="N27" sqref="N27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36" t="s">
        <v>0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210"/>
    </row>
    <row r="3" spans="1:15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</row>
    <row r="4" spans="1:15" ht="28.15" customHeight="1">
      <c r="A4" s="1138" t="s">
        <v>4622</v>
      </c>
      <c r="B4" s="1138"/>
      <c r="C4" s="1138"/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7" t="s">
        <v>31</v>
      </c>
      <c r="B7" s="450"/>
      <c r="C7" s="450"/>
      <c r="D7" s="801"/>
      <c r="E7" s="449" t="s">
        <v>32</v>
      </c>
      <c r="F7" s="449"/>
      <c r="G7" s="449"/>
      <c r="H7" s="1139" t="s">
        <v>33</v>
      </c>
      <c r="I7" s="1139"/>
      <c r="J7" s="1139"/>
      <c r="K7" s="1105" t="s">
        <v>2</v>
      </c>
      <c r="L7" s="1106"/>
      <c r="M7" s="1107"/>
      <c r="N7" s="378"/>
      <c r="O7" s="379"/>
    </row>
    <row r="8" spans="1:15" ht="19.899999999999999" hidden="1" customHeight="1">
      <c r="A8" s="1108" t="s">
        <v>3</v>
      </c>
      <c r="B8" s="1110" t="s">
        <v>4</v>
      </c>
      <c r="C8" s="1110" t="s">
        <v>5</v>
      </c>
      <c r="D8" s="1110" t="s">
        <v>4274</v>
      </c>
      <c r="E8" s="1124" t="s">
        <v>6</v>
      </c>
      <c r="F8" s="1125"/>
      <c r="G8" s="1126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9"/>
      <c r="B9" s="1111"/>
      <c r="C9" s="1111"/>
      <c r="D9" s="1111"/>
      <c r="E9" s="1111" t="s">
        <v>13</v>
      </c>
      <c r="F9" s="1114" t="s">
        <v>14</v>
      </c>
      <c r="G9" s="1115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9"/>
      <c r="B10" s="1111"/>
      <c r="C10" s="1111"/>
      <c r="D10" s="1111"/>
      <c r="E10" s="1111"/>
      <c r="F10" s="332" t="s">
        <v>4275</v>
      </c>
      <c r="G10" s="535" t="s">
        <v>4276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4367</v>
      </c>
      <c r="C11" s="493" t="str">
        <f>VLOOKUP(LEFT(B11,3),'ships name'!A:C,2,FALSE)</f>
        <v>YM PORTLAND</v>
      </c>
      <c r="D11" s="807" t="str">
        <f>VLOOKUP(C11,'ships name'!B:C,2,FALSE)</f>
        <v>阳明波特兰</v>
      </c>
      <c r="E11" s="802" t="str">
        <f>LEFT(F11,3)&amp;"N"</f>
        <v>096N</v>
      </c>
      <c r="F11" s="802" t="str">
        <f>RIGHT(B11,3)&amp;"S"</f>
        <v>096S</v>
      </c>
      <c r="G11" s="578" t="s">
        <v>4368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4394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18" t="str">
        <f>LEFT(F12,3)&amp;"N"</f>
        <v>122N</v>
      </c>
      <c r="F12" s="802" t="str">
        <f>RIGHT(B12,3)&amp;"S"</f>
        <v>122S</v>
      </c>
      <c r="G12" s="578" t="s">
        <v>4396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4395</v>
      </c>
      <c r="C13" s="493" t="str">
        <f>VLOOKUP(LEFT(B13,3),'ships name'!A:C,2,FALSE)</f>
        <v>EVER DEVELOP</v>
      </c>
      <c r="D13" s="807" t="str">
        <f>VLOOKUP(C13,'ships name'!B:C,2,FALSE)</f>
        <v xml:space="preserve"> </v>
      </c>
      <c r="E13" s="818" t="str">
        <f>LEFT(F13,3)&amp;"N"</f>
        <v>137N</v>
      </c>
      <c r="F13" s="802" t="str">
        <f>RIGHT(B13,3)&amp;"S"</f>
        <v>137S</v>
      </c>
      <c r="G13" s="578" t="s">
        <v>4397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4412</v>
      </c>
      <c r="C14" s="493" t="str">
        <f>VLOOKUP(LEFT(B14,3),'ships name'!A:C,2,FALSE)</f>
        <v>NORTHERN PRECISION</v>
      </c>
      <c r="D14" s="807" t="str">
        <f>VLOOKUP(C14,'ships name'!B:C,2,FALSE)</f>
        <v>德翔精准</v>
      </c>
      <c r="E14" s="818" t="str">
        <f>LEFT(F14,3)&amp;"N"</f>
        <v>TBAN</v>
      </c>
      <c r="F14" s="802" t="str">
        <f>RIGHT(B14,3)&amp;"S"</f>
        <v>TBAS</v>
      </c>
      <c r="G14" s="578" t="s">
        <v>4398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9"/>
      <c r="O14" s="1121"/>
    </row>
    <row r="15" spans="1:15" ht="24.75" hidden="1" customHeight="1">
      <c r="A15" s="576">
        <f>A14+1</f>
        <v>13</v>
      </c>
      <c r="B15" s="577" t="s">
        <v>29</v>
      </c>
      <c r="C15" s="493"/>
      <c r="D15" s="959" t="e">
        <f>VLOOKUP(C15,'ships name'!B:C,2,FALSE)</f>
        <v>#N/A</v>
      </c>
      <c r="E15" s="957" t="str">
        <f>LEFT(F15,3)&amp;"N"</f>
        <v xml:space="preserve"> SN</v>
      </c>
      <c r="F15" s="958" t="str">
        <f>RIGHT(B15,3)&amp;"S"</f>
        <v xml:space="preserve"> S</v>
      </c>
      <c r="G15" s="960" t="s">
        <v>4399</v>
      </c>
      <c r="H15" s="961"/>
      <c r="I15" s="961">
        <f t="shared" si="0"/>
        <v>43553</v>
      </c>
      <c r="J15" s="962">
        <f t="shared" si="0"/>
        <v>43554</v>
      </c>
      <c r="K15" s="963">
        <f>J15+19</f>
        <v>43573</v>
      </c>
      <c r="L15" s="961">
        <f>J15+22</f>
        <v>43576</v>
      </c>
      <c r="M15" s="962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2" t="s">
        <v>3515</v>
      </c>
      <c r="B17" s="1103"/>
      <c r="C17" s="1103"/>
      <c r="D17" s="477"/>
      <c r="E17" s="450" t="s">
        <v>3756</v>
      </c>
      <c r="F17" s="450"/>
      <c r="G17" s="450"/>
      <c r="H17" s="1104" t="s">
        <v>3516</v>
      </c>
      <c r="I17" s="1104"/>
      <c r="J17" s="1104"/>
      <c r="K17" s="1105" t="s">
        <v>2</v>
      </c>
      <c r="L17" s="1106"/>
      <c r="M17" s="1107"/>
    </row>
    <row r="18" spans="1:15" ht="19.899999999999999" customHeight="1">
      <c r="A18" s="1108" t="s">
        <v>3</v>
      </c>
      <c r="B18" s="1110" t="s">
        <v>4</v>
      </c>
      <c r="C18" s="1110" t="s">
        <v>5</v>
      </c>
      <c r="D18" s="1110" t="s">
        <v>4274</v>
      </c>
      <c r="E18" s="1124" t="s">
        <v>6</v>
      </c>
      <c r="F18" s="1125"/>
      <c r="G18" s="1126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9"/>
      <c r="B19" s="1111"/>
      <c r="C19" s="1111"/>
      <c r="D19" s="1111"/>
      <c r="E19" s="1111" t="s">
        <v>13</v>
      </c>
      <c r="F19" s="1114" t="s">
        <v>14</v>
      </c>
      <c r="G19" s="1115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9"/>
      <c r="B20" s="1111"/>
      <c r="C20" s="1111"/>
      <c r="D20" s="1111"/>
      <c r="E20" s="1111"/>
      <c r="F20" s="579" t="s">
        <v>4275</v>
      </c>
      <c r="G20" s="535" t="s">
        <v>4276</v>
      </c>
      <c r="H20" s="372" t="s">
        <v>513</v>
      </c>
      <c r="I20" s="365" t="s">
        <v>124</v>
      </c>
      <c r="J20" s="292" t="s">
        <v>23</v>
      </c>
      <c r="K20" s="170" t="s">
        <v>4151</v>
      </c>
      <c r="L20" s="364" t="s">
        <v>240</v>
      </c>
      <c r="M20" s="367" t="s">
        <v>24</v>
      </c>
    </row>
    <row r="21" spans="1:15" s="321" customFormat="1" ht="16.5" customHeight="1">
      <c r="A21" s="569">
        <v>31</v>
      </c>
      <c r="B21" s="570" t="s">
        <v>4553</v>
      </c>
      <c r="C21" s="493" t="str">
        <f>VLOOKUP(LEFT(B21,3),'ships name'!A:C,2,FALSE)</f>
        <v>SC MARA</v>
      </c>
      <c r="D21" s="807" t="str">
        <f>VLOOKUP(C21,'ships name'!B:C,2,FALSE)</f>
        <v xml:space="preserve"> </v>
      </c>
      <c r="E21" s="802" t="str">
        <f>LEFT(F21,3)&amp;"N"</f>
        <v>069N</v>
      </c>
      <c r="F21" s="802" t="str">
        <f>RIGHT(B21,3)&amp;"S"</f>
        <v>069S</v>
      </c>
      <c r="G21" s="475" t="s">
        <v>4554</v>
      </c>
      <c r="H21" s="571">
        <f>I21-1</f>
        <v>43676</v>
      </c>
      <c r="I21" s="571">
        <f>J21-1</f>
        <v>43677</v>
      </c>
      <c r="J21" s="572">
        <v>43678</v>
      </c>
      <c r="K21" s="573">
        <f>J21+15</f>
        <v>43693</v>
      </c>
      <c r="L21" s="571">
        <f>J21+12</f>
        <v>43690</v>
      </c>
      <c r="M21" s="574">
        <f>J21+18</f>
        <v>43696</v>
      </c>
      <c r="N21" s="174"/>
      <c r="O21" s="174"/>
    </row>
    <row r="22" spans="1:15" ht="19.899999999999999" customHeight="1">
      <c r="A22" s="569">
        <f>A21+1</f>
        <v>32</v>
      </c>
      <c r="B22" s="570" t="s">
        <v>4623</v>
      </c>
      <c r="C22" s="493" t="str">
        <f>VLOOKUP(LEFT(B22,3),'ships name'!A:C,2,FALSE)</f>
        <v>CMA CGM EIFFEL</v>
      </c>
      <c r="D22" s="807" t="str">
        <f>VLOOKUP(C22,'ships name'!B:C,2,FALSE)</f>
        <v>达飞埃菲尔</v>
      </c>
      <c r="E22" s="818" t="str">
        <f>LEFT(F22,3)&amp;"N"</f>
        <v>025N</v>
      </c>
      <c r="F22" s="802" t="str">
        <f>RIGHT(B22,3)&amp;"S"</f>
        <v>025S</v>
      </c>
      <c r="G22" s="475" t="s">
        <v>4627</v>
      </c>
      <c r="H22" s="571">
        <f>H21+7</f>
        <v>43683</v>
      </c>
      <c r="I22" s="571">
        <f>I21+7</f>
        <v>43684</v>
      </c>
      <c r="J22" s="572">
        <f>J21+7</f>
        <v>43685</v>
      </c>
      <c r="K22" s="573">
        <f>J22+15</f>
        <v>43700</v>
      </c>
      <c r="L22" s="571">
        <f>J22+12</f>
        <v>43697</v>
      </c>
      <c r="M22" s="574">
        <f>J22+18</f>
        <v>43703</v>
      </c>
    </row>
    <row r="23" spans="1:15" ht="19.899999999999999" customHeight="1">
      <c r="A23" s="569">
        <f>A22+1</f>
        <v>33</v>
      </c>
      <c r="B23" s="570" t="s">
        <v>4624</v>
      </c>
      <c r="C23" s="493" t="str">
        <f>VLOOKUP(LEFT(B23,3),'ships name'!A:C,2,FALSE)</f>
        <v>ITAL LAGUNA</v>
      </c>
      <c r="D23" s="807" t="str">
        <f>VLOOKUP(C23,'ships name'!B:C,2,FALSE)</f>
        <v xml:space="preserve"> </v>
      </c>
      <c r="E23" s="818" t="str">
        <f>LEFT(F23,3)&amp;"N"</f>
        <v>087N</v>
      </c>
      <c r="F23" s="802" t="str">
        <f>RIGHT(B23,3)&amp;"S"</f>
        <v>087S</v>
      </c>
      <c r="G23" s="475" t="s">
        <v>4628</v>
      </c>
      <c r="H23" s="571">
        <f>H22+7</f>
        <v>43690</v>
      </c>
      <c r="I23" s="571">
        <f>H23+1</f>
        <v>43691</v>
      </c>
      <c r="J23" s="572">
        <f>J22+7</f>
        <v>43692</v>
      </c>
      <c r="K23" s="573">
        <f>J23+15</f>
        <v>43707</v>
      </c>
      <c r="L23" s="571">
        <f>J23+12</f>
        <v>43704</v>
      </c>
      <c r="M23" s="574">
        <f>J23+18</f>
        <v>43710</v>
      </c>
    </row>
    <row r="24" spans="1:15" ht="19.899999999999999" customHeight="1">
      <c r="A24" s="569">
        <f>A23+1</f>
        <v>34</v>
      </c>
      <c r="B24" s="570" t="s">
        <v>4625</v>
      </c>
      <c r="C24" s="493" t="str">
        <f>VLOOKUP(LEFT(B24,3),'ships name'!A:C,2,FALSE)</f>
        <v>BROOKLYN BRIDGE</v>
      </c>
      <c r="D24" s="807">
        <f>VLOOKUP(C24,'ships name'!B:C,2,FALSE)</f>
        <v>0</v>
      </c>
      <c r="E24" s="818" t="str">
        <f>LEFT(F24,3)&amp;"N"</f>
        <v>112N</v>
      </c>
      <c r="F24" s="802" t="str">
        <f>RIGHT(B24,3)&amp;"S"</f>
        <v>112S</v>
      </c>
      <c r="G24" s="475" t="s">
        <v>4629</v>
      </c>
      <c r="H24" s="571">
        <f>H23+7</f>
        <v>43697</v>
      </c>
      <c r="I24" s="571">
        <f>H24+1</f>
        <v>43698</v>
      </c>
      <c r="J24" s="572">
        <f>J23+7</f>
        <v>43699</v>
      </c>
      <c r="K24" s="573">
        <f>J24+15</f>
        <v>43714</v>
      </c>
      <c r="L24" s="571">
        <f>J24+12</f>
        <v>43711</v>
      </c>
      <c r="M24" s="574">
        <f>J24+18</f>
        <v>43717</v>
      </c>
      <c r="N24" s="1119"/>
      <c r="O24" s="1120"/>
    </row>
    <row r="25" spans="1:15" ht="19.899999999999999" customHeight="1">
      <c r="A25" s="576">
        <f>A24+1</f>
        <v>35</v>
      </c>
      <c r="B25" s="577" t="s">
        <v>4626</v>
      </c>
      <c r="C25" s="493" t="str">
        <f>VLOOKUP(LEFT(B25,3),'ships name'!A:C,2,FALSE)</f>
        <v>ITAL LIRICA</v>
      </c>
      <c r="D25" s="807" t="str">
        <f>VLOOKUP(C25,'ships name'!B:C,2,FALSE)</f>
        <v xml:space="preserve"> </v>
      </c>
      <c r="E25" s="818" t="str">
        <f>LEFT(F25,3)&amp;"N"</f>
        <v>098N</v>
      </c>
      <c r="F25" s="802" t="str">
        <f>RIGHT(B25,3)&amp;"S"</f>
        <v>098S</v>
      </c>
      <c r="G25" s="475" t="s">
        <v>4630</v>
      </c>
      <c r="H25" s="571">
        <f>H23+14</f>
        <v>43704</v>
      </c>
      <c r="I25" s="571">
        <f>H25+1</f>
        <v>43705</v>
      </c>
      <c r="J25" s="574">
        <f>J24+7</f>
        <v>43706</v>
      </c>
      <c r="K25" s="573">
        <f>J25+15</f>
        <v>43721</v>
      </c>
      <c r="L25" s="571">
        <f>J25+12</f>
        <v>43718</v>
      </c>
      <c r="M25" s="574">
        <f>J25+18</f>
        <v>43724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2" t="s">
        <v>4137</v>
      </c>
      <c r="B27" s="1103"/>
      <c r="C27" s="1103"/>
      <c r="D27" s="477"/>
      <c r="E27" s="450" t="s">
        <v>74</v>
      </c>
      <c r="F27" s="450" t="s">
        <v>4144</v>
      </c>
      <c r="G27" s="450"/>
      <c r="H27" s="1104" t="s">
        <v>4145</v>
      </c>
      <c r="I27" s="1104"/>
      <c r="J27" s="1104"/>
      <c r="K27" s="1105" t="s">
        <v>2</v>
      </c>
      <c r="L27" s="1106"/>
      <c r="M27" s="1107"/>
    </row>
    <row r="28" spans="1:15" ht="19.899999999999999" customHeight="1">
      <c r="A28" s="1108" t="s">
        <v>3</v>
      </c>
      <c r="B28" s="1110" t="s">
        <v>4</v>
      </c>
      <c r="C28" s="1110" t="s">
        <v>5</v>
      </c>
      <c r="D28" s="1110" t="s">
        <v>4274</v>
      </c>
      <c r="E28" s="1124" t="s">
        <v>6</v>
      </c>
      <c r="F28" s="1125"/>
      <c r="G28" s="1126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9"/>
      <c r="B29" s="1111"/>
      <c r="C29" s="1111"/>
      <c r="D29" s="1111"/>
      <c r="E29" s="1111" t="s">
        <v>13</v>
      </c>
      <c r="F29" s="1114" t="s">
        <v>14</v>
      </c>
      <c r="G29" s="1115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9"/>
      <c r="B30" s="1111"/>
      <c r="C30" s="1111"/>
      <c r="D30" s="1111"/>
      <c r="E30" s="1111"/>
      <c r="F30" s="579" t="s">
        <v>4275</v>
      </c>
      <c r="G30" s="535" t="s">
        <v>4276</v>
      </c>
      <c r="H30" s="458" t="s">
        <v>502</v>
      </c>
      <c r="I30" s="460" t="s">
        <v>187</v>
      </c>
      <c r="J30" s="292" t="s">
        <v>3987</v>
      </c>
      <c r="K30" s="170" t="s">
        <v>4134</v>
      </c>
      <c r="L30" s="458" t="s">
        <v>4135</v>
      </c>
      <c r="M30" s="461" t="s">
        <v>4136</v>
      </c>
    </row>
    <row r="31" spans="1:15" s="321" customFormat="1" ht="16.5" customHeight="1">
      <c r="A31" s="569">
        <v>31</v>
      </c>
      <c r="B31" s="570" t="s">
        <v>4631</v>
      </c>
      <c r="C31" s="493" t="str">
        <f>VLOOKUP(LEFT(B31,3),'ships name'!A:C,2,FALSE)</f>
        <v>CMA CGM PUGET</v>
      </c>
      <c r="D31" s="807">
        <f>VLOOKUP(C31,'ships name'!B:C,2,FALSE)</f>
        <v>0</v>
      </c>
      <c r="E31" s="802" t="str">
        <f>LEFT(F31,3)&amp;"N"</f>
        <v>009N</v>
      </c>
      <c r="F31" s="802" t="str">
        <f>RIGHT(B31,3)&amp;"S"</f>
        <v>009S</v>
      </c>
      <c r="G31" s="475" t="s">
        <v>4555</v>
      </c>
      <c r="H31" s="571">
        <f>I31-1</f>
        <v>43678</v>
      </c>
      <c r="I31" s="571">
        <f>J31-1</f>
        <v>43679</v>
      </c>
      <c r="J31" s="572">
        <v>43680</v>
      </c>
      <c r="K31" s="573">
        <f>J31+16</f>
        <v>43696</v>
      </c>
      <c r="L31" s="571">
        <f>J31+19</f>
        <v>43699</v>
      </c>
      <c r="M31" s="574">
        <f>J31+23</f>
        <v>43703</v>
      </c>
      <c r="N31" s="174"/>
      <c r="O31" s="174"/>
    </row>
    <row r="32" spans="1:15" ht="19.899999999999999" customHeight="1">
      <c r="A32" s="569">
        <f>A31+1</f>
        <v>32</v>
      </c>
      <c r="B32" s="570" t="s">
        <v>4632</v>
      </c>
      <c r="C32" s="493" t="str">
        <f>VLOOKUP(LEFT(B32,3),'ships name'!A:C,2,FALSE)</f>
        <v>ITAL MODERNA</v>
      </c>
      <c r="D32" s="807" t="str">
        <f>VLOOKUP(C32,'ships name'!B:C,2,FALSE)</f>
        <v xml:space="preserve"> </v>
      </c>
      <c r="E32" s="818" t="str">
        <f>LEFT(F32,3)&amp;"N"</f>
        <v>125N</v>
      </c>
      <c r="F32" s="802" t="str">
        <f>RIGHT(B32,3)&amp;"S"</f>
        <v>125S</v>
      </c>
      <c r="G32" s="475" t="s">
        <v>4636</v>
      </c>
      <c r="H32" s="571">
        <f t="shared" ref="H32" si="1">I32-1</f>
        <v>43685</v>
      </c>
      <c r="I32" s="571">
        <f t="shared" ref="I32:J35" si="2">I31+7</f>
        <v>43686</v>
      </c>
      <c r="J32" s="572">
        <f t="shared" si="2"/>
        <v>43687</v>
      </c>
      <c r="K32" s="573">
        <f t="shared" ref="K32" si="3">J32+16</f>
        <v>43703</v>
      </c>
      <c r="L32" s="571">
        <f t="shared" ref="L32" si="4">J32+19</f>
        <v>43706</v>
      </c>
      <c r="M32" s="574">
        <f t="shared" ref="M32" si="5">J32+23</f>
        <v>43710</v>
      </c>
    </row>
    <row r="33" spans="1:21" ht="19.899999999999999" customHeight="1">
      <c r="A33" s="569">
        <f>A32+1</f>
        <v>33</v>
      </c>
      <c r="B33" s="570" t="s">
        <v>4633</v>
      </c>
      <c r="C33" s="493" t="str">
        <f>VLOOKUP(LEFT(B33,3),'ships name'!A:C,2,FALSE)</f>
        <v>MP THE EDELMAN</v>
      </c>
      <c r="D33" s="807" t="str">
        <f>VLOOKUP(C33,'ships name'!B:C,2,FALSE)</f>
        <v xml:space="preserve"> </v>
      </c>
      <c r="E33" s="818" t="str">
        <f>LEFT(F33,3)&amp;"N"</f>
        <v>011N</v>
      </c>
      <c r="F33" s="802" t="str">
        <f>RIGHT(B33,3)&amp;"S"</f>
        <v>011S</v>
      </c>
      <c r="G33" s="475" t="s">
        <v>4637</v>
      </c>
      <c r="H33" s="571">
        <f t="shared" ref="H33" si="6">I33-1</f>
        <v>43692</v>
      </c>
      <c r="I33" s="571">
        <f t="shared" si="2"/>
        <v>43693</v>
      </c>
      <c r="J33" s="572">
        <f t="shared" si="2"/>
        <v>43694</v>
      </c>
      <c r="K33" s="573">
        <f t="shared" ref="K33" si="7">J33+16</f>
        <v>43710</v>
      </c>
      <c r="L33" s="571">
        <f t="shared" ref="L33" si="8">J33+19</f>
        <v>43713</v>
      </c>
      <c r="M33" s="574">
        <f t="shared" ref="M33" si="9">J33+23</f>
        <v>43717</v>
      </c>
    </row>
    <row r="34" spans="1:21" ht="19.899999999999999" customHeight="1">
      <c r="A34" s="569">
        <f>A33+1</f>
        <v>34</v>
      </c>
      <c r="B34" s="570" t="s">
        <v>4634</v>
      </c>
      <c r="C34" s="493" t="str">
        <f>VLOOKUP(LEFT(B34,3),'ships name'!A:C,2,FALSE)</f>
        <v>PAMINA</v>
      </c>
      <c r="D34" s="807" t="str">
        <f>VLOOKUP(C34,'ships name'!B:C,2,FALSE)</f>
        <v xml:space="preserve"> </v>
      </c>
      <c r="E34" s="818" t="str">
        <f>LEFT(F34,3)&amp;"N"</f>
        <v>011N</v>
      </c>
      <c r="F34" s="802" t="str">
        <f>RIGHT(B34,3)&amp;"S"</f>
        <v>011S</v>
      </c>
      <c r="G34" s="475" t="s">
        <v>4638</v>
      </c>
      <c r="H34" s="571">
        <f t="shared" ref="H34" si="10">I34-1</f>
        <v>43699</v>
      </c>
      <c r="I34" s="571">
        <f t="shared" si="2"/>
        <v>43700</v>
      </c>
      <c r="J34" s="572">
        <f t="shared" si="2"/>
        <v>43701</v>
      </c>
      <c r="K34" s="573">
        <f t="shared" ref="K34" si="11">J34+16</f>
        <v>43717</v>
      </c>
      <c r="L34" s="571">
        <f t="shared" ref="L34" si="12">J34+19</f>
        <v>43720</v>
      </c>
      <c r="M34" s="574">
        <f t="shared" ref="M34" si="13">J34+23</f>
        <v>43724</v>
      </c>
      <c r="N34" s="1119"/>
      <c r="O34" s="1120"/>
    </row>
    <row r="35" spans="1:21" ht="19.899999999999999" customHeight="1" thickBot="1">
      <c r="A35" s="569">
        <f>A34+1</f>
        <v>35</v>
      </c>
      <c r="B35" s="570" t="s">
        <v>4635</v>
      </c>
      <c r="C35" s="493" t="str">
        <f>VLOOKUP(LEFT(B35,3),'ships name'!A:C,2,FALSE)</f>
        <v xml:space="preserve">ITAL MELODIA </v>
      </c>
      <c r="D35" s="807">
        <f>VLOOKUP(C35,'ships name'!B:C,2,FALSE)</f>
        <v>0</v>
      </c>
      <c r="E35" s="818" t="str">
        <f>LEFT(F35,3)&amp;"N"</f>
        <v>144N</v>
      </c>
      <c r="F35" s="802" t="str">
        <f>RIGHT(B35,3)&amp;"S"</f>
        <v>144S</v>
      </c>
      <c r="G35" s="475" t="s">
        <v>4639</v>
      </c>
      <c r="H35" s="571">
        <f t="shared" ref="H35" si="14">I35-1</f>
        <v>43706</v>
      </c>
      <c r="I35" s="580">
        <f t="shared" si="2"/>
        <v>43707</v>
      </c>
      <c r="J35" s="574">
        <f t="shared" si="2"/>
        <v>43708</v>
      </c>
      <c r="K35" s="573">
        <f t="shared" ref="K35" si="15">J35+16</f>
        <v>43724</v>
      </c>
      <c r="L35" s="571">
        <f t="shared" ref="L35" si="16">J35+19</f>
        <v>43727</v>
      </c>
      <c r="M35" s="574">
        <f t="shared" ref="M35" si="17">J35+23</f>
        <v>43731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28" t="s">
        <v>73</v>
      </c>
      <c r="B37" s="1129"/>
      <c r="C37" s="1129"/>
      <c r="D37" s="480"/>
      <c r="E37" s="1122" t="s">
        <v>74</v>
      </c>
      <c r="F37" s="1122"/>
      <c r="G37" s="1122"/>
      <c r="H37" s="1122"/>
      <c r="I37" s="1122" t="s">
        <v>75</v>
      </c>
      <c r="J37" s="1123"/>
      <c r="K37" s="1116" t="s">
        <v>2</v>
      </c>
      <c r="L37" s="1117"/>
      <c r="M37" s="1117"/>
      <c r="N37" s="1117"/>
      <c r="O37" s="1117"/>
      <c r="P37" s="1118"/>
      <c r="Q37" s="102"/>
      <c r="R37" s="102"/>
      <c r="S37" s="102"/>
      <c r="T37" s="102"/>
      <c r="U37" s="102"/>
    </row>
    <row r="38" spans="1:21" s="290" customFormat="1" ht="19.899999999999999" customHeight="1">
      <c r="A38" s="1130" t="s">
        <v>3</v>
      </c>
      <c r="B38" s="1133" t="s">
        <v>4</v>
      </c>
      <c r="C38" s="1133" t="s">
        <v>5</v>
      </c>
      <c r="D38" s="1110" t="s">
        <v>4274</v>
      </c>
      <c r="E38" s="1124" t="s">
        <v>6</v>
      </c>
      <c r="F38" s="1125"/>
      <c r="G38" s="1126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31"/>
      <c r="B39" s="1134"/>
      <c r="C39" s="1134"/>
      <c r="D39" s="1112"/>
      <c r="E39" s="1112" t="s">
        <v>13</v>
      </c>
      <c r="F39" s="1114" t="s">
        <v>14</v>
      </c>
      <c r="G39" s="1115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32"/>
      <c r="B40" s="1135"/>
      <c r="C40" s="1135"/>
      <c r="D40" s="1113"/>
      <c r="E40" s="1113"/>
      <c r="F40" s="605" t="s">
        <v>4275</v>
      </c>
      <c r="G40" s="536" t="s">
        <v>4276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31</v>
      </c>
      <c r="B41" s="595" t="s">
        <v>4556</v>
      </c>
      <c r="C41" s="493" t="str">
        <f>VLOOKUP(LEFT(B41,3),'ships name'!A:C,2,FALSE)</f>
        <v>OOCL Busan</v>
      </c>
      <c r="D41" s="807" t="str">
        <f>VLOOKUP(C41,'ships name'!B:C,2,FALSE)</f>
        <v>东方釜山</v>
      </c>
      <c r="E41" s="955" t="str">
        <f>LEFT(F41,6)</f>
        <v>270S</v>
      </c>
      <c r="F41" s="988" t="str">
        <f>RIGHT(B41,3)&amp;"S"</f>
        <v>270S</v>
      </c>
      <c r="G41" s="481" t="s">
        <v>4557</v>
      </c>
      <c r="H41" s="583">
        <f>I41-2</f>
        <v>43678</v>
      </c>
      <c r="I41" s="583">
        <f>J41</f>
        <v>43680</v>
      </c>
      <c r="J41" s="584">
        <v>43680</v>
      </c>
      <c r="K41" s="585">
        <f>J41+16</f>
        <v>43696</v>
      </c>
      <c r="L41" s="583">
        <f>J41+21</f>
        <v>43701</v>
      </c>
      <c r="M41" s="583">
        <f>J41+25</f>
        <v>43705</v>
      </c>
      <c r="N41" s="584">
        <f>J41+26</f>
        <v>43706</v>
      </c>
      <c r="O41" s="583">
        <f>J41+28</f>
        <v>43708</v>
      </c>
      <c r="P41" s="586">
        <f>J41+29</f>
        <v>43709</v>
      </c>
    </row>
    <row r="42" spans="1:21" s="290" customFormat="1" ht="19.899999999999999" customHeight="1">
      <c r="A42" s="595">
        <f t="shared" ref="A42:A45" si="18">A32</f>
        <v>32</v>
      </c>
      <c r="B42" s="582" t="s">
        <v>4640</v>
      </c>
      <c r="C42" s="493" t="str">
        <f>VLOOKUP(LEFT(B42,3),'ships name'!A:C,2,FALSE)</f>
        <v>SIMA GISELLE</v>
      </c>
      <c r="D42" s="807" t="str">
        <f>VLOOKUP(C42,'ships name'!B:C,2,FALSE)</f>
        <v xml:space="preserve"> </v>
      </c>
      <c r="E42" s="818" t="e">
        <f>LEFT(F42,3)-1&amp;"E"</f>
        <v>#VALUE!</v>
      </c>
      <c r="F42" s="988" t="str">
        <f>LEFT(G42,6)</f>
        <v>0ZE43S</v>
      </c>
      <c r="G42" s="481" t="s">
        <v>4644</v>
      </c>
      <c r="H42" s="588">
        <f>I42-2</f>
        <v>43685</v>
      </c>
      <c r="I42" s="588">
        <f>J42</f>
        <v>43687</v>
      </c>
      <c r="J42" s="589">
        <f>J41+7</f>
        <v>43687</v>
      </c>
      <c r="K42" s="590">
        <f>J42+16</f>
        <v>43703</v>
      </c>
      <c r="L42" s="588">
        <f>J42+21</f>
        <v>43708</v>
      </c>
      <c r="M42" s="588">
        <f>J42+25</f>
        <v>43712</v>
      </c>
      <c r="N42" s="589">
        <f>J42+26</f>
        <v>43713</v>
      </c>
      <c r="O42" s="588">
        <f>J42+28</f>
        <v>43715</v>
      </c>
      <c r="P42" s="591">
        <f>J42+29</f>
        <v>43716</v>
      </c>
    </row>
    <row r="43" spans="1:21" s="290" customFormat="1" ht="19.899999999999999" customHeight="1">
      <c r="A43" s="595">
        <f t="shared" si="18"/>
        <v>33</v>
      </c>
      <c r="B43" s="582" t="s">
        <v>4641</v>
      </c>
      <c r="C43" s="493" t="str">
        <f>VLOOKUP(LEFT(B43,3),'ships name'!A:C,2,FALSE)</f>
        <v>KOTA LEMBAH</v>
      </c>
      <c r="D43" s="807" t="str">
        <f>VLOOKUP(C43,'ships name'!B:C,2,FALSE)</f>
        <v xml:space="preserve"> </v>
      </c>
      <c r="E43" s="818" t="str">
        <f>LEFT(F43,3)-1&amp;"E"</f>
        <v>173E</v>
      </c>
      <c r="F43" s="988" t="str">
        <f>RIGHT(B43,3)&amp;"S"</f>
        <v>174S</v>
      </c>
      <c r="G43" s="481" t="s">
        <v>4645</v>
      </c>
      <c r="H43" s="588">
        <f>I43-2</f>
        <v>43692</v>
      </c>
      <c r="I43" s="588">
        <f>J43</f>
        <v>43694</v>
      </c>
      <c r="J43" s="589">
        <f>J42+7</f>
        <v>43694</v>
      </c>
      <c r="K43" s="590">
        <f>J43+16</f>
        <v>43710</v>
      </c>
      <c r="L43" s="588">
        <f>J43+21</f>
        <v>43715</v>
      </c>
      <c r="M43" s="588">
        <f>J43+25</f>
        <v>43719</v>
      </c>
      <c r="N43" s="589">
        <f>J43+26</f>
        <v>43720</v>
      </c>
      <c r="O43" s="588">
        <f>J43+28</f>
        <v>43722</v>
      </c>
      <c r="P43" s="591">
        <f>J43+29</f>
        <v>43723</v>
      </c>
    </row>
    <row r="44" spans="1:21" s="290" customFormat="1" ht="19.899999999999999" customHeight="1">
      <c r="A44" s="595">
        <f t="shared" si="18"/>
        <v>34</v>
      </c>
      <c r="B44" s="592" t="s">
        <v>4642</v>
      </c>
      <c r="C44" s="493" t="str">
        <f>VLOOKUP(LEFT(B44,3),'ships name'!A:C,2,FALSE)</f>
        <v>CMA CGM AMBER</v>
      </c>
      <c r="D44" s="807" t="str">
        <f>VLOOKUP(C44,'ships name'!B:C,2,FALSE)</f>
        <v xml:space="preserve"> </v>
      </c>
      <c r="E44" s="818" t="e">
        <f>LEFT(F44,3)-1&amp;"E"</f>
        <v>#VALUE!</v>
      </c>
      <c r="F44" s="988" t="str">
        <f>LEFT(G44,6)</f>
        <v>0ZE47S</v>
      </c>
      <c r="G44" s="481" t="s">
        <v>4646</v>
      </c>
      <c r="H44" s="588">
        <f>I44-2</f>
        <v>43699</v>
      </c>
      <c r="I44" s="588">
        <f>J44</f>
        <v>43701</v>
      </c>
      <c r="J44" s="589">
        <f>J43+7</f>
        <v>43701</v>
      </c>
      <c r="K44" s="590">
        <f>J44+16</f>
        <v>43717</v>
      </c>
      <c r="L44" s="588">
        <f>J44+21</f>
        <v>43722</v>
      </c>
      <c r="M44" s="588">
        <f>J44+25</f>
        <v>43726</v>
      </c>
      <c r="N44" s="589">
        <f>J44+26</f>
        <v>43727</v>
      </c>
      <c r="O44" s="588">
        <f>J44+28</f>
        <v>43729</v>
      </c>
      <c r="P44" s="591">
        <f>J44+29</f>
        <v>43730</v>
      </c>
    </row>
    <row r="45" spans="1:21" s="290" customFormat="1" ht="19.899999999999999" customHeight="1" thickBot="1">
      <c r="A45" s="1028">
        <f t="shared" si="18"/>
        <v>35</v>
      </c>
      <c r="B45" s="594" t="s">
        <v>4643</v>
      </c>
      <c r="C45" s="499" t="str">
        <f>VLOOKUP(LEFT(B45,3),'ships name'!A:C,2,FALSE)</f>
        <v>JPO VOLANS</v>
      </c>
      <c r="D45" s="807" t="str">
        <f>VLOOKUP(C45,'ships name'!B:C,2,FALSE)</f>
        <v xml:space="preserve"> </v>
      </c>
      <c r="E45" s="955" t="str">
        <f>LEFT(F45,6)</f>
        <v>032S</v>
      </c>
      <c r="F45" s="988" t="str">
        <f>RIGHT(B45,3)&amp;"S"</f>
        <v>032S</v>
      </c>
      <c r="G45" s="481" t="s">
        <v>4647</v>
      </c>
      <c r="H45" s="588">
        <f>I45-2</f>
        <v>43706</v>
      </c>
      <c r="I45" s="588">
        <f>J45</f>
        <v>43708</v>
      </c>
      <c r="J45" s="589">
        <f>J44+7</f>
        <v>43708</v>
      </c>
      <c r="K45" s="590">
        <f>J45+16</f>
        <v>43724</v>
      </c>
      <c r="L45" s="588">
        <f>J45+21</f>
        <v>43729</v>
      </c>
      <c r="M45" s="588">
        <f>J45+25</f>
        <v>43733</v>
      </c>
      <c r="N45" s="589">
        <f>J45+26</f>
        <v>43734</v>
      </c>
      <c r="O45" s="588">
        <f>J45+28</f>
        <v>43736</v>
      </c>
      <c r="P45" s="591">
        <f>J45+29</f>
        <v>43737</v>
      </c>
    </row>
    <row r="46" spans="1:21" ht="19.899999999999999" customHeight="1">
      <c r="A46" s="1127"/>
      <c r="B46" s="1127"/>
      <c r="C46" s="1127"/>
      <c r="D46" s="1127"/>
      <c r="E46" s="1127"/>
      <c r="F46" s="1127"/>
      <c r="G46" s="1127"/>
      <c r="H46" s="1127"/>
    </row>
    <row r="47" spans="1:21" ht="19.899999999999999" customHeight="1">
      <c r="A47" s="158" t="s">
        <v>3993</v>
      </c>
    </row>
    <row r="48" spans="1:21" ht="19.899999999999999" customHeight="1">
      <c r="A48" s="159" t="s">
        <v>3994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7"/>
  <sheetViews>
    <sheetView showGridLines="0" topLeftCell="A168" zoomScale="85" zoomScaleNormal="85" zoomScaleSheetLayoutView="85" workbookViewId="0">
      <selection activeCell="L206" sqref="L206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32.570312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36" t="s">
        <v>0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</row>
    <row r="3" spans="1:17" ht="28.15" customHeight="1">
      <c r="B3" s="174"/>
    </row>
    <row r="4" spans="1:17" ht="28.15" customHeight="1">
      <c r="A4" s="1136" t="str">
        <f>AU!A4</f>
        <v>2019年08月船期表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</row>
    <row r="5" spans="1:17" ht="28.15" customHeight="1" thickBot="1"/>
    <row r="6" spans="1:17" ht="25.9" customHeight="1" thickBot="1">
      <c r="A6" s="1253" t="s">
        <v>86</v>
      </c>
      <c r="B6" s="1254"/>
      <c r="C6" s="1255"/>
      <c r="D6" s="508"/>
      <c r="E6" s="251" t="s">
        <v>32</v>
      </c>
      <c r="F6" s="251" t="s">
        <v>3072</v>
      </c>
      <c r="G6" s="251"/>
      <c r="H6" s="251" t="s">
        <v>33</v>
      </c>
      <c r="I6" s="251" t="s">
        <v>421</v>
      </c>
      <c r="J6" s="251"/>
      <c r="K6" s="1191" t="s">
        <v>2</v>
      </c>
      <c r="L6" s="1185"/>
      <c r="M6" s="1185"/>
      <c r="N6" s="1185"/>
      <c r="O6" s="1185"/>
      <c r="P6" s="1185"/>
      <c r="Q6" s="470"/>
    </row>
    <row r="7" spans="1:17" ht="19.899999999999999" customHeight="1">
      <c r="A7" s="1231" t="s">
        <v>3</v>
      </c>
      <c r="B7" s="1233" t="s">
        <v>4</v>
      </c>
      <c r="C7" s="1235" t="s">
        <v>5</v>
      </c>
      <c r="D7" s="1168" t="s">
        <v>4274</v>
      </c>
      <c r="E7" s="1169" t="s">
        <v>6</v>
      </c>
      <c r="F7" s="1170"/>
      <c r="G7" s="1171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4138</v>
      </c>
      <c r="M7" s="466" t="s">
        <v>4139</v>
      </c>
      <c r="N7" s="466" t="s">
        <v>4140</v>
      </c>
      <c r="O7" s="479" t="s">
        <v>4333</v>
      </c>
      <c r="P7" s="468" t="s">
        <v>105</v>
      </c>
      <c r="Q7" s="470"/>
    </row>
    <row r="8" spans="1:17" ht="19.899999999999999" customHeight="1">
      <c r="A8" s="1231"/>
      <c r="B8" s="1233"/>
      <c r="C8" s="1235"/>
      <c r="D8" s="1112"/>
      <c r="E8" s="1112" t="s">
        <v>13</v>
      </c>
      <c r="F8" s="1114" t="s">
        <v>14</v>
      </c>
      <c r="G8" s="1115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4141</v>
      </c>
      <c r="O8" s="515" t="s">
        <v>4332</v>
      </c>
      <c r="P8" s="469" t="s">
        <v>91</v>
      </c>
      <c r="Q8" s="470"/>
    </row>
    <row r="9" spans="1:17" ht="19.899999999999999" customHeight="1">
      <c r="A9" s="1231"/>
      <c r="B9" s="1233"/>
      <c r="C9" s="1235"/>
      <c r="D9" s="1258"/>
      <c r="E9" s="1258"/>
      <c r="F9" s="933" t="s">
        <v>4275</v>
      </c>
      <c r="G9" s="931" t="s">
        <v>4276</v>
      </c>
      <c r="H9" s="934" t="s">
        <v>23</v>
      </c>
      <c r="I9" s="934" t="s">
        <v>187</v>
      </c>
      <c r="J9" s="935" t="s">
        <v>3987</v>
      </c>
      <c r="K9" s="936"/>
      <c r="L9" s="934"/>
      <c r="M9" s="937"/>
      <c r="N9" s="937"/>
      <c r="O9" s="938"/>
      <c r="P9" s="939"/>
      <c r="Q9" s="470"/>
    </row>
    <row r="10" spans="1:17" ht="19.5" customHeight="1">
      <c r="A10" s="577">
        <v>31</v>
      </c>
      <c r="B10" s="577" t="s">
        <v>29</v>
      </c>
      <c r="C10" s="1074" t="s">
        <v>2064</v>
      </c>
      <c r="D10" s="930" t="str">
        <f>VLOOKUP(C10,'ships name'!B:C,2,FALSE)</f>
        <v>美总青岛</v>
      </c>
      <c r="E10" s="580" t="str">
        <f>F10</f>
        <v>0SV4XW</v>
      </c>
      <c r="F10" s="580" t="str">
        <f>LEFT(G10,6)</f>
        <v>0SV4XW</v>
      </c>
      <c r="G10" s="580" t="s">
        <v>4558</v>
      </c>
      <c r="H10" s="942">
        <f>I10-1</f>
        <v>43678</v>
      </c>
      <c r="I10" s="932">
        <f t="shared" ref="H10:I14" si="0">J10-1</f>
        <v>43679</v>
      </c>
      <c r="J10" s="940">
        <v>43680</v>
      </c>
      <c r="K10" s="940">
        <f>J10+8</f>
        <v>43688</v>
      </c>
      <c r="L10" s="940">
        <f>J10+17</f>
        <v>43697</v>
      </c>
      <c r="M10" s="940">
        <f>J10+19</f>
        <v>43699</v>
      </c>
      <c r="N10" s="940">
        <f>J10+21</f>
        <v>43701</v>
      </c>
      <c r="O10" s="940">
        <f>J10+23</f>
        <v>43703</v>
      </c>
      <c r="P10" s="940">
        <f>J10+24</f>
        <v>43704</v>
      </c>
      <c r="Q10" s="282"/>
    </row>
    <row r="11" spans="1:17" ht="19.899999999999999" customHeight="1">
      <c r="A11" s="577">
        <f>A10+1</f>
        <v>32</v>
      </c>
      <c r="B11" s="577"/>
      <c r="C11" s="993" t="s">
        <v>132</v>
      </c>
      <c r="D11" s="930" t="e">
        <f>VLOOKUP(C11,'ships name'!B:C,2,FALSE)</f>
        <v>#N/A</v>
      </c>
      <c r="E11" s="580" t="str">
        <f t="shared" ref="E11:E14" si="1">F11</f>
        <v>0SV51W</v>
      </c>
      <c r="F11" s="580" t="str">
        <f t="shared" ref="F11:F14" si="2">LEFT(G11,6)</f>
        <v>0SV51W</v>
      </c>
      <c r="G11" s="580" t="s">
        <v>4648</v>
      </c>
      <c r="H11" s="942">
        <f t="shared" si="0"/>
        <v>43685</v>
      </c>
      <c r="I11" s="932">
        <f t="shared" si="0"/>
        <v>43686</v>
      </c>
      <c r="J11" s="940">
        <f>J10+7</f>
        <v>43687</v>
      </c>
      <c r="K11" s="940">
        <f t="shared" ref="K11:K14" si="3">J11+8</f>
        <v>43695</v>
      </c>
      <c r="L11" s="940">
        <f t="shared" ref="L11:L14" si="4">J11+17</f>
        <v>43704</v>
      </c>
      <c r="M11" s="940">
        <f t="shared" ref="M11:M14" si="5">J11+19</f>
        <v>43706</v>
      </c>
      <c r="N11" s="940">
        <f t="shared" ref="N11:N14" si="6">J11+21</f>
        <v>43708</v>
      </c>
      <c r="O11" s="940">
        <f t="shared" ref="O11:O14" si="7">J11+23</f>
        <v>43710</v>
      </c>
      <c r="P11" s="940">
        <f t="shared" ref="P11:P14" si="8">J11+24</f>
        <v>43711</v>
      </c>
      <c r="Q11" s="282"/>
    </row>
    <row r="12" spans="1:17" ht="19.899999999999999" customHeight="1">
      <c r="A12" s="577">
        <f>A11+1</f>
        <v>33</v>
      </c>
      <c r="B12" s="577"/>
      <c r="C12" s="993" t="s">
        <v>2070</v>
      </c>
      <c r="D12" s="930" t="str">
        <f>VLOOKUP(C12,'ships name'!B:C,2,FALSE)</f>
        <v>美总巴塞罗那</v>
      </c>
      <c r="E12" s="580" t="str">
        <f t="shared" si="1"/>
        <v>0SV55W</v>
      </c>
      <c r="F12" s="580" t="str">
        <f t="shared" si="2"/>
        <v>0SV55W</v>
      </c>
      <c r="G12" s="580" t="s">
        <v>4649</v>
      </c>
      <c r="H12" s="942">
        <f t="shared" si="0"/>
        <v>43692</v>
      </c>
      <c r="I12" s="932">
        <f t="shared" si="0"/>
        <v>43693</v>
      </c>
      <c r="J12" s="940">
        <f>J11+7</f>
        <v>43694</v>
      </c>
      <c r="K12" s="940">
        <f t="shared" si="3"/>
        <v>43702</v>
      </c>
      <c r="L12" s="940">
        <f t="shared" si="4"/>
        <v>43711</v>
      </c>
      <c r="M12" s="940">
        <f t="shared" si="5"/>
        <v>43713</v>
      </c>
      <c r="N12" s="940">
        <f t="shared" si="6"/>
        <v>43715</v>
      </c>
      <c r="O12" s="940">
        <f t="shared" si="7"/>
        <v>43717</v>
      </c>
      <c r="P12" s="940">
        <f t="shared" si="8"/>
        <v>43718</v>
      </c>
      <c r="Q12" s="282"/>
    </row>
    <row r="13" spans="1:17" ht="19.899999999999999" customHeight="1">
      <c r="A13" s="577">
        <f t="shared" ref="A13:A14" si="9">A12+1</f>
        <v>34</v>
      </c>
      <c r="B13" s="577"/>
      <c r="C13" s="993" t="s">
        <v>2026</v>
      </c>
      <c r="D13" s="930" t="str">
        <f>VLOOKUP(C13,'ships name'!B:C,2,FALSE)</f>
        <v>美总南安普敦</v>
      </c>
      <c r="E13" s="580" t="str">
        <f t="shared" si="1"/>
        <v>0SV59W</v>
      </c>
      <c r="F13" s="580" t="str">
        <f t="shared" si="2"/>
        <v>0SV59W</v>
      </c>
      <c r="G13" s="580" t="s">
        <v>4650</v>
      </c>
      <c r="H13" s="942">
        <f t="shared" si="0"/>
        <v>43699</v>
      </c>
      <c r="I13" s="932">
        <f t="shared" si="0"/>
        <v>43700</v>
      </c>
      <c r="J13" s="940">
        <f>J12+7</f>
        <v>43701</v>
      </c>
      <c r="K13" s="940">
        <f t="shared" si="3"/>
        <v>43709</v>
      </c>
      <c r="L13" s="940">
        <f t="shared" si="4"/>
        <v>43718</v>
      </c>
      <c r="M13" s="940">
        <f t="shared" si="5"/>
        <v>43720</v>
      </c>
      <c r="N13" s="940">
        <f t="shared" si="6"/>
        <v>43722</v>
      </c>
      <c r="O13" s="940">
        <f t="shared" si="7"/>
        <v>43724</v>
      </c>
      <c r="P13" s="940">
        <f t="shared" si="8"/>
        <v>43725</v>
      </c>
      <c r="Q13" s="282"/>
    </row>
    <row r="14" spans="1:17" ht="19.899999999999999" customHeight="1">
      <c r="A14" s="577">
        <f t="shared" si="9"/>
        <v>35</v>
      </c>
      <c r="B14" s="577"/>
      <c r="C14" s="993" t="s">
        <v>27</v>
      </c>
      <c r="D14" s="930" t="str">
        <f>VLOOKUP(C14,'ships name'!B:C,2,FALSE)</f>
        <v xml:space="preserve"> </v>
      </c>
      <c r="E14" s="580" t="str">
        <f t="shared" si="1"/>
        <v>0SV5DW</v>
      </c>
      <c r="F14" s="580" t="str">
        <f t="shared" si="2"/>
        <v>0SV5DW</v>
      </c>
      <c r="G14" s="580" t="s">
        <v>4651</v>
      </c>
      <c r="H14" s="942">
        <f t="shared" si="0"/>
        <v>43706</v>
      </c>
      <c r="I14" s="932">
        <f t="shared" si="0"/>
        <v>43707</v>
      </c>
      <c r="J14" s="940">
        <f>J13+7</f>
        <v>43708</v>
      </c>
      <c r="K14" s="940">
        <f t="shared" si="3"/>
        <v>43716</v>
      </c>
      <c r="L14" s="940">
        <f t="shared" si="4"/>
        <v>43725</v>
      </c>
      <c r="M14" s="940">
        <f t="shared" si="5"/>
        <v>43727</v>
      </c>
      <c r="N14" s="940">
        <f t="shared" si="6"/>
        <v>43729</v>
      </c>
      <c r="O14" s="940">
        <f t="shared" si="7"/>
        <v>43731</v>
      </c>
      <c r="P14" s="940">
        <f t="shared" si="8"/>
        <v>43732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56" t="s">
        <v>95</v>
      </c>
      <c r="B17" s="1257"/>
      <c r="C17" s="1257"/>
      <c r="D17" s="508"/>
      <c r="E17" s="251" t="s">
        <v>32</v>
      </c>
      <c r="F17" s="251"/>
      <c r="G17" s="251"/>
      <c r="H17" s="251" t="s">
        <v>3072</v>
      </c>
      <c r="I17" s="251" t="s">
        <v>33</v>
      </c>
      <c r="J17" s="251" t="s">
        <v>485</v>
      </c>
      <c r="K17" s="330"/>
      <c r="L17" s="1259" t="s">
        <v>2</v>
      </c>
      <c r="M17" s="1259"/>
      <c r="N17" s="1259"/>
      <c r="O17" s="1259"/>
      <c r="P17" s="1260"/>
      <c r="Q17" s="1196"/>
      <c r="R17" s="223"/>
    </row>
    <row r="18" spans="1:18" ht="19.899999999999999" hidden="1" customHeight="1">
      <c r="A18" s="1261" t="s">
        <v>3</v>
      </c>
      <c r="B18" s="1237" t="s">
        <v>4</v>
      </c>
      <c r="C18" s="1251" t="s">
        <v>5</v>
      </c>
      <c r="D18" s="512"/>
      <c r="E18" s="1168" t="s">
        <v>6</v>
      </c>
      <c r="F18" s="1168"/>
      <c r="G18" s="1168"/>
      <c r="H18" s="1168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96"/>
      <c r="R18" s="298"/>
    </row>
    <row r="19" spans="1:18" ht="32.25" hidden="1" customHeight="1">
      <c r="A19" s="1261"/>
      <c r="B19" s="1237"/>
      <c r="C19" s="1251"/>
      <c r="D19" s="512"/>
      <c r="E19" s="1258" t="s">
        <v>13</v>
      </c>
      <c r="F19" s="333"/>
      <c r="G19" s="483"/>
      <c r="H19" s="1264" t="s">
        <v>3262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96"/>
      <c r="R19" s="298"/>
    </row>
    <row r="20" spans="1:18" ht="19.899999999999999" hidden="1" customHeight="1" thickBot="1">
      <c r="A20" s="1262"/>
      <c r="B20" s="1238"/>
      <c r="C20" s="1252"/>
      <c r="D20" s="513"/>
      <c r="E20" s="1238"/>
      <c r="F20" s="334"/>
      <c r="G20" s="484"/>
      <c r="H20" s="1265"/>
      <c r="I20" s="118" t="s">
        <v>3073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96"/>
      <c r="R20" s="298"/>
    </row>
    <row r="21" spans="1:18" s="283" customFormat="1" ht="19.899999999999999" hidden="1" customHeight="1">
      <c r="A21" s="1263">
        <v>31</v>
      </c>
      <c r="B21" s="1224"/>
      <c r="C21" s="110" t="e">
        <f>VLOOKUP((LEFT(B21,3)),'ships name'!A:C,2,FALSE)</f>
        <v>#N/A</v>
      </c>
      <c r="D21" s="558"/>
      <c r="E21" s="1263"/>
      <c r="F21" s="1178" t="str">
        <f>RIGHT(B21,3)&amp;"W"</f>
        <v>W</v>
      </c>
      <c r="G21" s="505"/>
      <c r="H21" s="1227"/>
      <c r="I21" s="1158">
        <f>J21-2</f>
        <v>43314</v>
      </c>
      <c r="J21" s="1158">
        <f>K21</f>
        <v>43316</v>
      </c>
      <c r="K21" s="1211">
        <v>43316</v>
      </c>
      <c r="L21" s="1150">
        <f>K21+7</f>
        <v>43323</v>
      </c>
      <c r="M21" s="1154">
        <f>K21+16</f>
        <v>43332</v>
      </c>
      <c r="N21" s="1154">
        <f>K21+17</f>
        <v>43333</v>
      </c>
      <c r="O21" s="1154">
        <f>N21+2</f>
        <v>43335</v>
      </c>
      <c r="P21" s="1146">
        <f>K21+20</f>
        <v>43336</v>
      </c>
      <c r="Q21" s="1192"/>
      <c r="R21" s="1187"/>
    </row>
    <row r="22" spans="1:18" s="283" customFormat="1" ht="19.899999999999999" hidden="1" customHeight="1">
      <c r="A22" s="1248"/>
      <c r="B22" s="1224"/>
      <c r="C22" s="109" t="e">
        <f>VLOOKUP((LEFT(B21,3)),'ships name'!A:C,3,FALSE)</f>
        <v>#N/A</v>
      </c>
      <c r="D22" s="493"/>
      <c r="E22" s="1248"/>
      <c r="F22" s="1179"/>
      <c r="G22" s="506"/>
      <c r="H22" s="1220"/>
      <c r="I22" s="1159"/>
      <c r="J22" s="1159"/>
      <c r="K22" s="1212"/>
      <c r="L22" s="1151"/>
      <c r="M22" s="1155"/>
      <c r="N22" s="1155"/>
      <c r="O22" s="1155"/>
      <c r="P22" s="1147"/>
      <c r="Q22" s="1193"/>
      <c r="R22" s="1187"/>
    </row>
    <row r="23" spans="1:18" s="283" customFormat="1" ht="19.899999999999999" hidden="1" customHeight="1">
      <c r="A23" s="1268">
        <f>A21+1</f>
        <v>32</v>
      </c>
      <c r="B23" s="1210"/>
      <c r="C23" s="110" t="e">
        <f>VLOOKUP((LEFT(B23,3)),'ships name'!A:C,2,FALSE)</f>
        <v>#N/A</v>
      </c>
      <c r="D23" s="558"/>
      <c r="E23" s="1266"/>
      <c r="F23" s="1178" t="str">
        <f>RIGHT(B23,3)&amp;"W"</f>
        <v>W</v>
      </c>
      <c r="G23" s="505"/>
      <c r="H23" s="1227" t="s">
        <v>4069</v>
      </c>
      <c r="I23" s="1271">
        <f>I21+7</f>
        <v>43321</v>
      </c>
      <c r="J23" s="1144">
        <f>J21+7</f>
        <v>43323</v>
      </c>
      <c r="K23" s="1144">
        <f>K21+7</f>
        <v>43323</v>
      </c>
      <c r="L23" s="1150">
        <f>K23+7</f>
        <v>43330</v>
      </c>
      <c r="M23" s="1154">
        <f>K23+16</f>
        <v>43339</v>
      </c>
      <c r="N23" s="1154">
        <f>K23+17</f>
        <v>43340</v>
      </c>
      <c r="O23" s="1154">
        <f>N23+2</f>
        <v>43342</v>
      </c>
      <c r="P23" s="1146">
        <f>K23+20</f>
        <v>43343</v>
      </c>
      <c r="Q23" s="1192"/>
      <c r="R23" s="1188"/>
    </row>
    <row r="24" spans="1:18" s="283" customFormat="1" ht="19.899999999999999" hidden="1" customHeight="1">
      <c r="A24" s="1268"/>
      <c r="B24" s="1210"/>
      <c r="C24" s="109" t="e">
        <f>VLOOKUP((LEFT(B23,3)),'ships name'!A:C,3,FALSE)</f>
        <v>#N/A</v>
      </c>
      <c r="D24" s="493"/>
      <c r="E24" s="1248"/>
      <c r="F24" s="1179"/>
      <c r="G24" s="506"/>
      <c r="H24" s="1220"/>
      <c r="I24" s="1213"/>
      <c r="J24" s="1145"/>
      <c r="K24" s="1145"/>
      <c r="L24" s="1151"/>
      <c r="M24" s="1155"/>
      <c r="N24" s="1155"/>
      <c r="O24" s="1155"/>
      <c r="P24" s="1147"/>
      <c r="Q24" s="1193"/>
      <c r="R24" s="1189"/>
    </row>
    <row r="25" spans="1:18" s="283" customFormat="1" ht="19.899999999999999" hidden="1" customHeight="1">
      <c r="A25" s="1248">
        <f>A23+1</f>
        <v>33</v>
      </c>
      <c r="B25" s="1210"/>
      <c r="C25" s="110" t="e">
        <f>VLOOKUP((LEFT(B25,3)),'ships name'!A:C,2,FALSE)</f>
        <v>#N/A</v>
      </c>
      <c r="D25" s="558"/>
      <c r="E25" s="1266"/>
      <c r="F25" s="1178" t="str">
        <f>RIGHT(B25,3)&amp;"W"</f>
        <v>W</v>
      </c>
      <c r="G25" s="505"/>
      <c r="H25" s="1156" t="s">
        <v>29</v>
      </c>
      <c r="I25" s="1158">
        <f t="shared" ref="I25:J27" si="10">I23+7</f>
        <v>43328</v>
      </c>
      <c r="J25" s="1144">
        <f t="shared" si="10"/>
        <v>43330</v>
      </c>
      <c r="K25" s="1144">
        <f>K23+7</f>
        <v>43330</v>
      </c>
      <c r="L25" s="1150">
        <f>K25+7</f>
        <v>43337</v>
      </c>
      <c r="M25" s="1154">
        <f>K25+16</f>
        <v>43346</v>
      </c>
      <c r="N25" s="1154">
        <f>K25+17</f>
        <v>43347</v>
      </c>
      <c r="O25" s="1154">
        <f>N25+2</f>
        <v>43349</v>
      </c>
      <c r="P25" s="1146">
        <f>K25+20</f>
        <v>43350</v>
      </c>
      <c r="Q25" s="1192"/>
      <c r="R25" s="1187"/>
    </row>
    <row r="26" spans="1:18" s="283" customFormat="1" ht="19.899999999999999" hidden="1" customHeight="1">
      <c r="A26" s="1268"/>
      <c r="B26" s="1210"/>
      <c r="C26" s="109" t="e">
        <f>VLOOKUP((LEFT(B25,3)),'ships name'!A:C,3,FALSE)</f>
        <v>#N/A</v>
      </c>
      <c r="D26" s="493"/>
      <c r="E26" s="1248"/>
      <c r="F26" s="1179"/>
      <c r="G26" s="506"/>
      <c r="H26" s="1157"/>
      <c r="I26" s="1159"/>
      <c r="J26" s="1145"/>
      <c r="K26" s="1145"/>
      <c r="L26" s="1151"/>
      <c r="M26" s="1155"/>
      <c r="N26" s="1155"/>
      <c r="O26" s="1155"/>
      <c r="P26" s="1147"/>
      <c r="Q26" s="1193"/>
      <c r="R26" s="1190"/>
    </row>
    <row r="27" spans="1:18" s="283" customFormat="1" ht="19.899999999999999" hidden="1" customHeight="1">
      <c r="A27" s="1248">
        <f>A25+1</f>
        <v>34</v>
      </c>
      <c r="B27" s="1224"/>
      <c r="C27" s="110" t="e">
        <f>VLOOKUP((LEFT(B27,3)),'ships name'!A:C,2,FALSE)</f>
        <v>#N/A</v>
      </c>
      <c r="D27" s="558"/>
      <c r="E27" s="1266"/>
      <c r="F27" s="1178" t="str">
        <f>RIGHT(B27,3)&amp;"W"</f>
        <v>W</v>
      </c>
      <c r="G27" s="505"/>
      <c r="H27" s="1156" t="s">
        <v>4070</v>
      </c>
      <c r="I27" s="1158">
        <f t="shared" si="10"/>
        <v>43335</v>
      </c>
      <c r="J27" s="1144">
        <f t="shared" si="10"/>
        <v>43337</v>
      </c>
      <c r="K27" s="1144">
        <f>K25+7</f>
        <v>43337</v>
      </c>
      <c r="L27" s="1150">
        <f>K27+7</f>
        <v>43344</v>
      </c>
      <c r="M27" s="1154">
        <f>K27+16</f>
        <v>43353</v>
      </c>
      <c r="N27" s="1154">
        <f>K27+17</f>
        <v>43354</v>
      </c>
      <c r="O27" s="1154">
        <f>N27+2</f>
        <v>43356</v>
      </c>
      <c r="P27" s="1146">
        <f>K27+20</f>
        <v>43357</v>
      </c>
      <c r="Q27" s="1192"/>
      <c r="R27" s="1187"/>
    </row>
    <row r="28" spans="1:18" s="283" customFormat="1" ht="19.899999999999999" hidden="1" customHeight="1">
      <c r="A28" s="1268"/>
      <c r="B28" s="1224"/>
      <c r="C28" s="109" t="e">
        <f>VLOOKUP((LEFT(B27,3)),'ships name'!A:C,3,FALSE)</f>
        <v>#N/A</v>
      </c>
      <c r="D28" s="493"/>
      <c r="E28" s="1248"/>
      <c r="F28" s="1179"/>
      <c r="G28" s="506"/>
      <c r="H28" s="1157"/>
      <c r="I28" s="1159"/>
      <c r="J28" s="1145"/>
      <c r="K28" s="1145"/>
      <c r="L28" s="1151"/>
      <c r="M28" s="1155"/>
      <c r="N28" s="1155"/>
      <c r="O28" s="1155"/>
      <c r="P28" s="1147"/>
      <c r="Q28" s="1193"/>
      <c r="R28" s="1190"/>
    </row>
    <row r="29" spans="1:18" s="283" customFormat="1" ht="19.899999999999999" hidden="1" customHeight="1">
      <c r="A29" s="1248">
        <f>A27+1</f>
        <v>35</v>
      </c>
      <c r="B29" s="1269"/>
      <c r="C29" s="110" t="e">
        <f>VLOOKUP((LEFT(B29,3)),'ships name'!A:C,2,FALSE)</f>
        <v>#N/A</v>
      </c>
      <c r="D29" s="558"/>
      <c r="E29" s="1266"/>
      <c r="F29" s="1272" t="str">
        <f>RIGHT(B29,3)&amp;"W"</f>
        <v>W</v>
      </c>
      <c r="G29" s="509"/>
      <c r="H29" s="1140" t="s">
        <v>4071</v>
      </c>
      <c r="I29" s="1194">
        <f>I27+7</f>
        <v>43342</v>
      </c>
      <c r="J29" s="1142">
        <f>J27+7</f>
        <v>43344</v>
      </c>
      <c r="K29" s="1142">
        <f>K27+7</f>
        <v>43344</v>
      </c>
      <c r="L29" s="1152">
        <f>K29+7</f>
        <v>43351</v>
      </c>
      <c r="M29" s="1160">
        <f>K29+16</f>
        <v>43360</v>
      </c>
      <c r="N29" s="1160">
        <f>K29+17</f>
        <v>43361</v>
      </c>
      <c r="O29" s="1160">
        <f>N29+2</f>
        <v>43363</v>
      </c>
      <c r="P29" s="1148">
        <f>K29+20</f>
        <v>43364</v>
      </c>
      <c r="Q29" s="1192"/>
      <c r="R29" s="1187"/>
    </row>
    <row r="30" spans="1:18" s="283" customFormat="1" ht="19.899999999999999" hidden="1" customHeight="1" thickBot="1">
      <c r="A30" s="1279"/>
      <c r="B30" s="1225"/>
      <c r="C30" s="111" t="e">
        <f>VLOOKUP((LEFT(B29,3)),'ships name'!A:C,3,FALSE)</f>
        <v>#N/A</v>
      </c>
      <c r="D30" s="511"/>
      <c r="E30" s="1267"/>
      <c r="F30" s="1226"/>
      <c r="G30" s="510"/>
      <c r="H30" s="1141"/>
      <c r="I30" s="1195"/>
      <c r="J30" s="1143"/>
      <c r="K30" s="1143"/>
      <c r="L30" s="1153"/>
      <c r="M30" s="1161"/>
      <c r="N30" s="1161"/>
      <c r="O30" s="1161"/>
      <c r="P30" s="1149"/>
      <c r="Q30" s="1193"/>
      <c r="R30" s="1190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29" t="s">
        <v>102</v>
      </c>
      <c r="B33" s="1230"/>
      <c r="C33" s="1230"/>
      <c r="D33" s="550"/>
      <c r="E33" s="226" t="s">
        <v>74</v>
      </c>
      <c r="F33" s="226"/>
      <c r="G33" s="226"/>
      <c r="H33" s="1270" t="s">
        <v>75</v>
      </c>
      <c r="I33" s="1270"/>
      <c r="J33" s="1270"/>
      <c r="K33" s="1191" t="s">
        <v>2</v>
      </c>
      <c r="L33" s="1185"/>
      <c r="M33" s="1185"/>
      <c r="N33" s="1186"/>
      <c r="O33" s="223"/>
      <c r="P33" s="223"/>
      <c r="Q33" s="223"/>
    </row>
    <row r="34" spans="1:17" ht="19.899999999999999" customHeight="1">
      <c r="A34" s="1231" t="s">
        <v>3</v>
      </c>
      <c r="B34" s="1233" t="s">
        <v>4</v>
      </c>
      <c r="C34" s="1235" t="s">
        <v>5</v>
      </c>
      <c r="D34" s="1168" t="s">
        <v>4274</v>
      </c>
      <c r="E34" s="1169" t="s">
        <v>6</v>
      </c>
      <c r="F34" s="1170"/>
      <c r="G34" s="1171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4502</v>
      </c>
      <c r="N34" s="295" t="s">
        <v>105</v>
      </c>
    </row>
    <row r="35" spans="1:17" ht="19.899999999999999" customHeight="1">
      <c r="A35" s="1231"/>
      <c r="B35" s="1233"/>
      <c r="C35" s="1235"/>
      <c r="D35" s="1112"/>
      <c r="E35" s="1112" t="s">
        <v>13</v>
      </c>
      <c r="F35" s="1114" t="s">
        <v>14</v>
      </c>
      <c r="G35" s="1115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3307</v>
      </c>
      <c r="N35" s="619" t="s">
        <v>91</v>
      </c>
    </row>
    <row r="36" spans="1:17" ht="19.899999999999999" customHeight="1" thickBot="1">
      <c r="A36" s="1232"/>
      <c r="B36" s="1234"/>
      <c r="C36" s="1236"/>
      <c r="D36" s="1113"/>
      <c r="E36" s="1113"/>
      <c r="F36" s="605" t="s">
        <v>4275</v>
      </c>
      <c r="G36" s="536" t="s">
        <v>4276</v>
      </c>
      <c r="H36" s="616"/>
      <c r="I36" s="616"/>
      <c r="J36" s="700" t="s">
        <v>211</v>
      </c>
      <c r="K36" s="637"/>
      <c r="L36" s="704"/>
      <c r="M36" s="700"/>
      <c r="N36" s="700"/>
    </row>
    <row r="37" spans="1:17" ht="19.899999999999999" customHeight="1">
      <c r="A37" s="615">
        <v>32</v>
      </c>
      <c r="B37" s="610" t="s">
        <v>4559</v>
      </c>
      <c r="C37" s="493" t="str">
        <f>VLOOKUP((LEFT(B37,3)),'ships name'!A:C,2,FALSE)</f>
        <v>CSCL ATLANTIC OCEAN</v>
      </c>
      <c r="D37" s="807" t="str">
        <f>VLOOKUP(C37,'ships name'!B:C,2,FALSE)</f>
        <v>中海大西洋</v>
      </c>
      <c r="E37" s="610" t="str">
        <f>TEXT(LEFT(F37,3)-1,"000")&amp;"E"</f>
        <v>029E</v>
      </c>
      <c r="F37" s="611" t="str">
        <f>RIGHT(B37,3)&amp;"W"</f>
        <v>030W</v>
      </c>
      <c r="G37" s="611" t="s">
        <v>4560</v>
      </c>
      <c r="H37" s="611"/>
      <c r="I37" s="611">
        <f>J37-1</f>
        <v>43680</v>
      </c>
      <c r="J37" s="611">
        <v>43681</v>
      </c>
      <c r="K37" s="611">
        <f>J37+7</f>
        <v>43688</v>
      </c>
      <c r="L37" s="611">
        <f>J37+17</f>
        <v>43698</v>
      </c>
      <c r="M37" s="611">
        <f>J37+19</f>
        <v>43700</v>
      </c>
      <c r="N37" s="612">
        <f>J37+22</f>
        <v>43703</v>
      </c>
    </row>
    <row r="38" spans="1:17" ht="19.899999999999999" customHeight="1">
      <c r="A38" s="620">
        <f>A37+1</f>
        <v>33</v>
      </c>
      <c r="B38" s="577" t="s">
        <v>4652</v>
      </c>
      <c r="C38" s="499" t="str">
        <f>VLOOKUP((LEFT(B38,3)),'ships name'!A:C,2,FALSE)</f>
        <v>COSCO SHIPPING SOLAR</v>
      </c>
      <c r="D38" s="807" t="str">
        <f>VLOOKUP(C38,'ships name'!B:C,2,FALSE)</f>
        <v xml:space="preserve"> </v>
      </c>
      <c r="E38" s="577" t="str">
        <f>TEXT(LEFT(F38,3)-1,"000")&amp;"E"</f>
        <v>002E</v>
      </c>
      <c r="F38" s="580" t="str">
        <f>RIGHT(B38,3)&amp;"W"</f>
        <v>003W</v>
      </c>
      <c r="G38" s="580" t="s">
        <v>4656</v>
      </c>
      <c r="H38" s="580"/>
      <c r="I38" s="580">
        <f t="shared" ref="I38:K41" si="11">I37+7</f>
        <v>43687</v>
      </c>
      <c r="J38" s="580">
        <f t="shared" si="11"/>
        <v>43688</v>
      </c>
      <c r="K38" s="580">
        <f t="shared" si="11"/>
        <v>43695</v>
      </c>
      <c r="L38" s="611">
        <f t="shared" ref="L38:L41" si="12">J38+17</f>
        <v>43705</v>
      </c>
      <c r="M38" s="611">
        <f t="shared" ref="M38:M41" si="13">J38+19</f>
        <v>43707</v>
      </c>
      <c r="N38" s="612">
        <f t="shared" ref="N38:N41" si="14">J38+22</f>
        <v>43710</v>
      </c>
      <c r="O38" s="523"/>
    </row>
    <row r="39" spans="1:17" ht="19.899999999999999" customHeight="1">
      <c r="A39" s="620">
        <f>A38+1</f>
        <v>34</v>
      </c>
      <c r="B39" s="577" t="s">
        <v>4653</v>
      </c>
      <c r="C39" s="499" t="str">
        <f>VLOOKUP((LEFT(B39,3)),'ships name'!A:C,2,FALSE)</f>
        <v>CSCL INDIAN OCEAN</v>
      </c>
      <c r="D39" s="807" t="str">
        <f>VLOOKUP(C39,'ships name'!B:C,2,FALSE)</f>
        <v>中海印度洋</v>
      </c>
      <c r="E39" s="577" t="str">
        <f>TEXT(LEFT(F39,3)-1,"000")&amp;"E"</f>
        <v>031E</v>
      </c>
      <c r="F39" s="580" t="str">
        <f>RIGHT(B39,3)&amp;"W"</f>
        <v>032W</v>
      </c>
      <c r="G39" s="580" t="s">
        <v>4657</v>
      </c>
      <c r="H39" s="580"/>
      <c r="I39" s="580">
        <f t="shared" si="11"/>
        <v>43694</v>
      </c>
      <c r="J39" s="580">
        <f t="shared" si="11"/>
        <v>43695</v>
      </c>
      <c r="K39" s="580">
        <f t="shared" si="11"/>
        <v>43702</v>
      </c>
      <c r="L39" s="611">
        <f t="shared" si="12"/>
        <v>43712</v>
      </c>
      <c r="M39" s="611">
        <f t="shared" si="13"/>
        <v>43714</v>
      </c>
      <c r="N39" s="612">
        <f t="shared" si="14"/>
        <v>43717</v>
      </c>
      <c r="O39" s="523"/>
    </row>
    <row r="40" spans="1:17" ht="19.899999999999999" customHeight="1">
      <c r="A40" s="620">
        <f>A39+1</f>
        <v>35</v>
      </c>
      <c r="B40" s="577" t="s">
        <v>4654</v>
      </c>
      <c r="C40" s="499" t="str">
        <f>VLOOKUP((LEFT(B40,3)),'ships name'!A:C,2,FALSE)</f>
        <v>CSCL ARCTIC OCEAN</v>
      </c>
      <c r="D40" s="807" t="str">
        <f>VLOOKUP(C40,'ships name'!B:C,2,FALSE)</f>
        <v>中海北冰洋</v>
      </c>
      <c r="E40" s="577" t="str">
        <f>TEXT(LEFT(F40,3)-1,"000")&amp;"E"</f>
        <v>029E</v>
      </c>
      <c r="F40" s="580" t="str">
        <f>RIGHT(B40,3)&amp;"W"</f>
        <v>030W</v>
      </c>
      <c r="G40" s="580" t="s">
        <v>4658</v>
      </c>
      <c r="H40" s="580"/>
      <c r="I40" s="580">
        <f t="shared" si="11"/>
        <v>43701</v>
      </c>
      <c r="J40" s="580">
        <f t="shared" si="11"/>
        <v>43702</v>
      </c>
      <c r="K40" s="580">
        <f t="shared" si="11"/>
        <v>43709</v>
      </c>
      <c r="L40" s="611">
        <f t="shared" si="12"/>
        <v>43719</v>
      </c>
      <c r="M40" s="611">
        <f t="shared" si="13"/>
        <v>43721</v>
      </c>
      <c r="N40" s="612">
        <f t="shared" si="14"/>
        <v>43724</v>
      </c>
      <c r="O40" s="523"/>
    </row>
    <row r="41" spans="1:17" ht="19.899999999999999" customHeight="1" thickBot="1">
      <c r="A41" s="819">
        <f>A40+1</f>
        <v>36</v>
      </c>
      <c r="B41" s="581" t="s">
        <v>4655</v>
      </c>
      <c r="C41" s="809" t="str">
        <f>VLOOKUP((LEFT(B41,3)),'ships name'!A:C,2,FALSE)</f>
        <v>CSCL GLOBE</v>
      </c>
      <c r="D41" s="813" t="str">
        <f>VLOOKUP(C41,'ships name'!B:C,2,FALSE)</f>
        <v>中海环球</v>
      </c>
      <c r="E41" s="581" t="str">
        <f>TEXT(LEFT(F41,3)-1,"000")&amp;"E"</f>
        <v>033E</v>
      </c>
      <c r="F41" s="613" t="str">
        <f>RIGHT(B41,3)&amp;"W"</f>
        <v>034W</v>
      </c>
      <c r="G41" s="580" t="s">
        <v>4659</v>
      </c>
      <c r="H41" s="613"/>
      <c r="I41" s="613">
        <f t="shared" si="11"/>
        <v>43708</v>
      </c>
      <c r="J41" s="613">
        <f t="shared" si="11"/>
        <v>43709</v>
      </c>
      <c r="K41" s="613">
        <f t="shared" si="11"/>
        <v>43716</v>
      </c>
      <c r="L41" s="611">
        <f t="shared" si="12"/>
        <v>43726</v>
      </c>
      <c r="M41" s="611">
        <f t="shared" si="13"/>
        <v>43728</v>
      </c>
      <c r="N41" s="612">
        <f t="shared" si="14"/>
        <v>43731</v>
      </c>
      <c r="O41" s="523"/>
    </row>
    <row r="42" spans="1:17" s="283" customFormat="1" ht="19.899999999999999" customHeight="1" thickBot="1">
      <c r="A42" s="820"/>
      <c r="B42" s="821"/>
      <c r="C42" s="822"/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</row>
    <row r="43" spans="1:17" ht="25.9" hidden="1" customHeight="1" thickBot="1">
      <c r="A43" s="1229" t="s">
        <v>106</v>
      </c>
      <c r="B43" s="1230"/>
      <c r="C43" s="1230"/>
      <c r="D43" s="550"/>
      <c r="E43" s="226" t="s">
        <v>32</v>
      </c>
      <c r="F43" s="226" t="s">
        <v>3072</v>
      </c>
      <c r="G43" s="226"/>
      <c r="H43" s="226" t="s">
        <v>33</v>
      </c>
      <c r="I43" s="226" t="s">
        <v>3074</v>
      </c>
      <c r="J43" s="703"/>
      <c r="K43" s="1191" t="s">
        <v>2</v>
      </c>
      <c r="L43" s="1185"/>
      <c r="M43" s="1185"/>
      <c r="N43" s="1186"/>
      <c r="O43" s="223"/>
      <c r="P43" s="223"/>
      <c r="Q43" s="223"/>
    </row>
    <row r="44" spans="1:17" ht="19.899999999999999" hidden="1" customHeight="1">
      <c r="A44" s="1231" t="s">
        <v>3</v>
      </c>
      <c r="B44" s="1233" t="s">
        <v>4</v>
      </c>
      <c r="C44" s="1235" t="s">
        <v>5</v>
      </c>
      <c r="D44" s="1168" t="s">
        <v>4274</v>
      </c>
      <c r="E44" s="1169" t="s">
        <v>6</v>
      </c>
      <c r="F44" s="1170"/>
      <c r="G44" s="1171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31"/>
      <c r="B45" s="1233"/>
      <c r="C45" s="1235"/>
      <c r="D45" s="1112"/>
      <c r="E45" s="1112" t="s">
        <v>13</v>
      </c>
      <c r="F45" s="1114" t="s">
        <v>14</v>
      </c>
      <c r="G45" s="1115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32"/>
      <c r="B46" s="1234"/>
      <c r="C46" s="1236"/>
      <c r="D46" s="1113"/>
      <c r="E46" s="1113"/>
      <c r="F46" s="605" t="s">
        <v>4275</v>
      </c>
      <c r="G46" s="536" t="s">
        <v>4276</v>
      </c>
      <c r="H46" s="616" t="s">
        <v>3286</v>
      </c>
      <c r="I46" s="616" t="s">
        <v>94</v>
      </c>
      <c r="J46" s="700" t="s">
        <v>476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4244</v>
      </c>
      <c r="C47" s="493" t="str">
        <f>VLOOKUP((LEFT(B47,3)),'ships name'!A:C,2,FALSE)</f>
        <v>OOCL EGYPT</v>
      </c>
      <c r="D47" s="807" t="str">
        <f>VLOOKUP(C47,'ships name'!B:C,2,FALSE)</f>
        <v>东方埃及</v>
      </c>
      <c r="E47" s="493" t="str">
        <f t="shared" ref="E47" si="15">TEXT(RIGHT(B47,3)-1,"000")&amp;"E"</f>
        <v>018E</v>
      </c>
      <c r="F47" s="811" t="str">
        <f t="shared" ref="F47:F49" si="16">RIGHT(B47,3)&amp;"W"</f>
        <v>019W</v>
      </c>
      <c r="G47" s="501" t="s">
        <v>4308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0" t="s">
        <v>4331</v>
      </c>
      <c r="C48" s="499" t="s">
        <v>4331</v>
      </c>
      <c r="D48" s="807" t="s">
        <v>4331</v>
      </c>
      <c r="E48" s="499" t="e">
        <f t="shared" ref="E48" si="17">TEXT(RIGHT(B48,3)-1,"000")&amp;"E"</f>
        <v>#VALUE!</v>
      </c>
      <c r="F48" s="811" t="str">
        <f t="shared" si="16"/>
        <v>mitW</v>
      </c>
      <c r="G48" s="487" t="s">
        <v>4309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29" t="s">
        <v>4331</v>
      </c>
      <c r="C49" s="499" t="s">
        <v>4331</v>
      </c>
      <c r="D49" s="807" t="s">
        <v>4331</v>
      </c>
      <c r="E49" s="499" t="e">
        <f>TEXT(LEFT(F49,3)-1,"000")&amp;"E"</f>
        <v>#VALUE!</v>
      </c>
      <c r="F49" s="487" t="str">
        <f t="shared" si="16"/>
        <v>mitW</v>
      </c>
      <c r="G49" s="487" t="s">
        <v>4310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29" t="s">
        <v>4331</v>
      </c>
      <c r="C50" s="499" t="s">
        <v>4331</v>
      </c>
      <c r="D50" s="807" t="s">
        <v>4331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4311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29" t="s">
        <v>4331</v>
      </c>
      <c r="C51" s="499" t="s">
        <v>4331</v>
      </c>
      <c r="D51" s="810" t="s">
        <v>4331</v>
      </c>
      <c r="E51" s="499" t="e">
        <f>TEXT(RIGHT(B51,3)-1,"000")&amp;"E"</f>
        <v>#VALUE!</v>
      </c>
      <c r="F51" s="487" t="str">
        <f>RIGHT(B51,3)&amp;"W"</f>
        <v>mitW</v>
      </c>
      <c r="G51" s="487" t="s">
        <v>4312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29" t="s">
        <v>3292</v>
      </c>
      <c r="B53" s="1230"/>
      <c r="C53" s="1230"/>
      <c r="D53" s="550"/>
      <c r="E53" s="226" t="s">
        <v>32</v>
      </c>
      <c r="F53" s="226" t="s">
        <v>3072</v>
      </c>
      <c r="G53" s="226"/>
      <c r="H53" s="226" t="s">
        <v>33</v>
      </c>
      <c r="I53" s="226" t="s">
        <v>3074</v>
      </c>
      <c r="J53" s="703"/>
      <c r="K53" s="1191" t="s">
        <v>2</v>
      </c>
      <c r="L53" s="1185"/>
      <c r="M53" s="1185"/>
      <c r="N53" s="1185"/>
      <c r="O53" s="1185"/>
      <c r="P53" s="1186"/>
      <c r="Q53" s="223"/>
    </row>
    <row r="54" spans="1:19" ht="19.899999999999999" customHeight="1">
      <c r="A54" s="1231" t="s">
        <v>3</v>
      </c>
      <c r="B54" s="1233" t="s">
        <v>4</v>
      </c>
      <c r="C54" s="1235" t="s">
        <v>5</v>
      </c>
      <c r="D54" s="1168" t="s">
        <v>4274</v>
      </c>
      <c r="E54" s="1169" t="s">
        <v>6</v>
      </c>
      <c r="F54" s="1170"/>
      <c r="G54" s="1171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3308</v>
      </c>
      <c r="M54" s="557" t="s">
        <v>104</v>
      </c>
      <c r="N54" s="295" t="s">
        <v>4913</v>
      </c>
      <c r="O54" s="557" t="s">
        <v>105</v>
      </c>
      <c r="P54" s="295" t="s">
        <v>4914</v>
      </c>
    </row>
    <row r="55" spans="1:19" ht="19.899999999999999" customHeight="1">
      <c r="A55" s="1231"/>
      <c r="B55" s="1233"/>
      <c r="C55" s="1235"/>
      <c r="D55" s="1112"/>
      <c r="E55" s="1112" t="s">
        <v>13</v>
      </c>
      <c r="F55" s="1114" t="s">
        <v>14</v>
      </c>
      <c r="G55" s="1115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136</v>
      </c>
      <c r="M55" s="281" t="s">
        <v>90</v>
      </c>
      <c r="N55" s="619" t="s">
        <v>114</v>
      </c>
      <c r="O55" s="281" t="s">
        <v>91</v>
      </c>
      <c r="P55" s="619" t="s">
        <v>3307</v>
      </c>
    </row>
    <row r="56" spans="1:19" ht="19.899999999999999" customHeight="1" thickBot="1">
      <c r="A56" s="1232"/>
      <c r="B56" s="1234"/>
      <c r="C56" s="1236"/>
      <c r="D56" s="1113"/>
      <c r="E56" s="1113"/>
      <c r="F56" s="605" t="s">
        <v>4275</v>
      </c>
      <c r="G56" s="536" t="s">
        <v>4276</v>
      </c>
      <c r="H56" s="616"/>
      <c r="I56" s="616" t="s">
        <v>211</v>
      </c>
      <c r="J56" s="700" t="s">
        <v>123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32</v>
      </c>
      <c r="B57" s="622" t="s">
        <v>4660</v>
      </c>
      <c r="C57" s="497" t="str">
        <f>VLOOKUP((LEFT(B57,3)),'ships name'!A:C,2,FALSE)</f>
        <v>Hyundai Drive</v>
      </c>
      <c r="D57" s="807" t="str">
        <f>VLOOKUP(C57,'ships name'!B:C,2,FALSE)</f>
        <v>现代动力</v>
      </c>
      <c r="E57" s="622" t="str">
        <f>TEXT(LEFT(F57,3)-1,"000")&amp;"E"</f>
        <v>029E</v>
      </c>
      <c r="F57" s="698" t="str">
        <f>RIGHT(B57,3)&amp;"W"</f>
        <v>030W</v>
      </c>
      <c r="G57" s="559" t="s">
        <v>4664</v>
      </c>
      <c r="H57" s="699">
        <f>I57</f>
        <v>43681</v>
      </c>
      <c r="I57" s="698">
        <f>J57-2</f>
        <v>43681</v>
      </c>
      <c r="J57" s="698">
        <v>43683</v>
      </c>
      <c r="K57" s="698">
        <f>J57+7</f>
        <v>43690</v>
      </c>
      <c r="L57" s="698">
        <f>J57+8</f>
        <v>43691</v>
      </c>
      <c r="M57" s="698">
        <f>J57+17</f>
        <v>43700</v>
      </c>
      <c r="N57" s="698">
        <f>J57+19</f>
        <v>43702</v>
      </c>
      <c r="O57" s="698">
        <f>J57+21</f>
        <v>43704</v>
      </c>
      <c r="P57" s="698">
        <f>J57+24</f>
        <v>43707</v>
      </c>
    </row>
    <row r="58" spans="1:19" ht="19.899999999999999" customHeight="1">
      <c r="A58" s="620">
        <f t="shared" ref="A58:A61" si="20">A57+1</f>
        <v>33</v>
      </c>
      <c r="B58" s="624" t="s">
        <v>3751</v>
      </c>
      <c r="C58" s="623" t="str">
        <f>VLOOKUP((LEFT(B58,3)),'ships name'!A:C,2,FALSE)</f>
        <v xml:space="preserve">void sailing </v>
      </c>
      <c r="D58" s="807">
        <f>VLOOKUP(C58,'ships name'!B:C,2,FALSE)</f>
        <v>0</v>
      </c>
      <c r="E58" s="624" t="e">
        <f>TEXT(LEFT(F58,3)-1,"000")&amp;"E"</f>
        <v>#VALUE!</v>
      </c>
      <c r="F58" s="625" t="str">
        <f>RIGHT(B58,3)&amp;"W"</f>
        <v>oidW</v>
      </c>
      <c r="G58" s="626" t="s">
        <v>4665</v>
      </c>
      <c r="H58" s="627">
        <f>I58</f>
        <v>43688</v>
      </c>
      <c r="I58" s="625">
        <f t="shared" ref="I58:M61" si="21">I57+7</f>
        <v>43688</v>
      </c>
      <c r="J58" s="625">
        <f t="shared" si="21"/>
        <v>43690</v>
      </c>
      <c r="K58" s="625">
        <f t="shared" si="21"/>
        <v>43697</v>
      </c>
      <c r="L58" s="625">
        <f t="shared" si="21"/>
        <v>43698</v>
      </c>
      <c r="M58" s="625">
        <f t="shared" si="21"/>
        <v>43707</v>
      </c>
      <c r="N58" s="625">
        <f t="shared" ref="N58" si="22">J58+19</f>
        <v>43709</v>
      </c>
      <c r="O58" s="625">
        <f t="shared" ref="O58" si="23">J58+21</f>
        <v>43711</v>
      </c>
      <c r="P58" s="625">
        <f t="shared" ref="P58" si="24">J58+24</f>
        <v>43714</v>
      </c>
    </row>
    <row r="59" spans="1:19" ht="19.899999999999999" customHeight="1">
      <c r="A59" s="620">
        <f t="shared" si="20"/>
        <v>34</v>
      </c>
      <c r="B59" s="624" t="s">
        <v>4661</v>
      </c>
      <c r="C59" s="623" t="str">
        <f>VLOOKUP((LEFT(B59,3)),'ships name'!A:C,2,FALSE)</f>
        <v>HMM PROMISE</v>
      </c>
      <c r="D59" s="807" t="str">
        <f>VLOOKUP(C59,'ships name'!B:C,2,FALSE)</f>
        <v xml:space="preserve"> </v>
      </c>
      <c r="E59" s="624" t="str">
        <f>TEXT(LEFT(F59,3)-1,"000")&amp;"E"</f>
        <v>007E</v>
      </c>
      <c r="F59" s="625" t="str">
        <f>RIGHT(B59,3)&amp;"W"</f>
        <v>008W</v>
      </c>
      <c r="G59" s="626" t="s">
        <v>4666</v>
      </c>
      <c r="H59" s="627">
        <f>I59</f>
        <v>43695</v>
      </c>
      <c r="I59" s="625">
        <f t="shared" si="21"/>
        <v>43695</v>
      </c>
      <c r="J59" s="625">
        <f t="shared" si="21"/>
        <v>43697</v>
      </c>
      <c r="K59" s="625">
        <f t="shared" si="21"/>
        <v>43704</v>
      </c>
      <c r="L59" s="625">
        <f t="shared" si="21"/>
        <v>43705</v>
      </c>
      <c r="M59" s="625">
        <f t="shared" si="21"/>
        <v>43714</v>
      </c>
      <c r="N59" s="625">
        <f t="shared" ref="N59" si="25">J59+19</f>
        <v>43716</v>
      </c>
      <c r="O59" s="625">
        <f t="shared" ref="O59" si="26">J59+21</f>
        <v>43718</v>
      </c>
      <c r="P59" s="625">
        <f t="shared" ref="P59" si="27">J59+24</f>
        <v>43721</v>
      </c>
    </row>
    <row r="60" spans="1:19" ht="19.899999999999999" customHeight="1">
      <c r="A60" s="620">
        <f t="shared" si="20"/>
        <v>35</v>
      </c>
      <c r="B60" s="624" t="s">
        <v>4662</v>
      </c>
      <c r="C60" s="623" t="str">
        <f>VLOOKUP((LEFT(B60,3)),'ships name'!A:C,2,FALSE)</f>
        <v>Hyundai Victory</v>
      </c>
      <c r="D60" s="807" t="str">
        <f>VLOOKUP(C60,'ships name'!B:C,2,FALSE)</f>
        <v>现代胜利</v>
      </c>
      <c r="E60" s="624" t="str">
        <f>TEXT(LEFT(F60,3)-1,"000")&amp;"E"</f>
        <v>031E</v>
      </c>
      <c r="F60" s="625" t="str">
        <f>RIGHT(B60,3)&amp;"W"</f>
        <v>032W</v>
      </c>
      <c r="G60" s="626" t="s">
        <v>4667</v>
      </c>
      <c r="H60" s="627">
        <f>I60</f>
        <v>43702</v>
      </c>
      <c r="I60" s="625">
        <f t="shared" si="21"/>
        <v>43702</v>
      </c>
      <c r="J60" s="625">
        <f t="shared" si="21"/>
        <v>43704</v>
      </c>
      <c r="K60" s="625">
        <f t="shared" si="21"/>
        <v>43711</v>
      </c>
      <c r="L60" s="625">
        <f t="shared" si="21"/>
        <v>43712</v>
      </c>
      <c r="M60" s="625">
        <f t="shared" si="21"/>
        <v>43721</v>
      </c>
      <c r="N60" s="625">
        <f t="shared" ref="N60" si="28">J60+19</f>
        <v>43723</v>
      </c>
      <c r="O60" s="625">
        <f t="shared" ref="O60" si="29">J60+21</f>
        <v>43725</v>
      </c>
      <c r="P60" s="625">
        <f t="shared" ref="P60" si="30">J60+24</f>
        <v>43728</v>
      </c>
    </row>
    <row r="61" spans="1:19" ht="19.899999999999999" customHeight="1">
      <c r="A61" s="620">
        <f t="shared" si="20"/>
        <v>36</v>
      </c>
      <c r="B61" s="624" t="s">
        <v>4663</v>
      </c>
      <c r="C61" s="623" t="str">
        <f>VLOOKUP((LEFT(B61,3)),'ships name'!A:C,2,FALSE)</f>
        <v>Hyundai Dream</v>
      </c>
      <c r="D61" s="810" t="str">
        <f>VLOOKUP(C61,'ships name'!B:C,2,FALSE)</f>
        <v>现代梦想</v>
      </c>
      <c r="E61" s="624" t="str">
        <f>TEXT(LEFT(F61,3)-1,"000")&amp;"E"</f>
        <v>032E</v>
      </c>
      <c r="F61" s="625" t="str">
        <f>RIGHT(B61,3)&amp;"W"</f>
        <v>033W</v>
      </c>
      <c r="G61" s="626" t="s">
        <v>4668</v>
      </c>
      <c r="H61" s="627">
        <f>I61</f>
        <v>43709</v>
      </c>
      <c r="I61" s="625">
        <f t="shared" si="21"/>
        <v>43709</v>
      </c>
      <c r="J61" s="625">
        <f t="shared" si="21"/>
        <v>43711</v>
      </c>
      <c r="K61" s="625">
        <f t="shared" si="21"/>
        <v>43718</v>
      </c>
      <c r="L61" s="625">
        <f t="shared" si="21"/>
        <v>43719</v>
      </c>
      <c r="M61" s="625">
        <f t="shared" si="21"/>
        <v>43728</v>
      </c>
      <c r="N61" s="625">
        <f t="shared" ref="N61" si="31">J61+19</f>
        <v>43730</v>
      </c>
      <c r="O61" s="625">
        <f t="shared" ref="O61" si="32">J61+21</f>
        <v>43732</v>
      </c>
      <c r="P61" s="625">
        <f t="shared" ref="P61" si="33">J61+24</f>
        <v>43735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29" t="s">
        <v>111</v>
      </c>
      <c r="B63" s="1230"/>
      <c r="C63" s="1230"/>
      <c r="D63" s="550"/>
      <c r="E63" s="226" t="s">
        <v>74</v>
      </c>
      <c r="F63" s="226" t="s">
        <v>3072</v>
      </c>
      <c r="G63" s="226"/>
      <c r="H63" s="226" t="s">
        <v>75</v>
      </c>
      <c r="I63" s="226" t="s">
        <v>3074</v>
      </c>
      <c r="J63" s="703"/>
      <c r="K63" s="1185" t="s">
        <v>2</v>
      </c>
      <c r="L63" s="1185"/>
      <c r="M63" s="1185"/>
      <c r="N63" s="1185"/>
      <c r="O63" s="1186"/>
    </row>
    <row r="64" spans="1:19" ht="19.899999999999999" customHeight="1">
      <c r="A64" s="1249" t="s">
        <v>3</v>
      </c>
      <c r="B64" s="1237" t="s">
        <v>4</v>
      </c>
      <c r="C64" s="1251" t="s">
        <v>5</v>
      </c>
      <c r="D64" s="1168" t="s">
        <v>4274</v>
      </c>
      <c r="E64" s="1169" t="s">
        <v>6</v>
      </c>
      <c r="F64" s="1170"/>
      <c r="G64" s="1171"/>
      <c r="H64" s="485" t="s">
        <v>7</v>
      </c>
      <c r="I64" s="485" t="s">
        <v>8</v>
      </c>
      <c r="J64" s="180" t="s">
        <v>9</v>
      </c>
      <c r="K64" s="548" t="s">
        <v>4915</v>
      </c>
      <c r="L64" s="485" t="s">
        <v>3258</v>
      </c>
      <c r="M64" s="504" t="s">
        <v>104</v>
      </c>
      <c r="N64" s="494" t="s">
        <v>4913</v>
      </c>
      <c r="O64" s="180" t="s">
        <v>29</v>
      </c>
    </row>
    <row r="65" spans="1:20" ht="30" customHeight="1">
      <c r="A65" s="1249"/>
      <c r="B65" s="1237"/>
      <c r="C65" s="1251"/>
      <c r="D65" s="1112"/>
      <c r="E65" s="1112" t="s">
        <v>13</v>
      </c>
      <c r="F65" s="1114" t="s">
        <v>14</v>
      </c>
      <c r="G65" s="1115"/>
      <c r="H65" s="535" t="s">
        <v>15</v>
      </c>
      <c r="I65" s="535" t="s">
        <v>16</v>
      </c>
      <c r="J65" s="696" t="s">
        <v>17</v>
      </c>
      <c r="K65" s="697" t="s">
        <v>112</v>
      </c>
      <c r="L65" s="535" t="s">
        <v>113</v>
      </c>
      <c r="M65" s="340" t="s">
        <v>90</v>
      </c>
      <c r="N65" s="535" t="s">
        <v>114</v>
      </c>
      <c r="O65" s="696" t="s">
        <v>29</v>
      </c>
    </row>
    <row r="66" spans="1:20" ht="19.899999999999999" customHeight="1" thickBot="1">
      <c r="A66" s="1250"/>
      <c r="B66" s="1238"/>
      <c r="C66" s="1252"/>
      <c r="D66" s="1113"/>
      <c r="E66" s="1113"/>
      <c r="F66" s="605" t="s">
        <v>4275</v>
      </c>
      <c r="G66" s="536" t="s">
        <v>4276</v>
      </c>
      <c r="H66" s="536" t="s">
        <v>526</v>
      </c>
      <c r="I66" s="536" t="s">
        <v>4179</v>
      </c>
      <c r="J66" s="441" t="s">
        <v>476</v>
      </c>
      <c r="K66" s="307"/>
      <c r="L66" s="484"/>
      <c r="M66" s="693"/>
      <c r="N66" s="536"/>
      <c r="O66" s="441"/>
    </row>
    <row r="67" spans="1:20" ht="19.899999999999999" customHeight="1">
      <c r="A67" s="610">
        <v>32</v>
      </c>
      <c r="B67" s="610" t="s">
        <v>4669</v>
      </c>
      <c r="C67" s="493" t="str">
        <f>VLOOKUP((LEFT(B67,3)),'ships name'!A:C,2,FALSE)</f>
        <v>EVER UNISON</v>
      </c>
      <c r="D67" s="807" t="str">
        <f>VLOOKUP(C67,'ships name'!B:C,2,FALSE)</f>
        <v xml:space="preserve"> </v>
      </c>
      <c r="E67" s="610" t="str">
        <f>TEXT(LEFT(F67,3)-1,"000")&amp;"E"</f>
        <v>180E</v>
      </c>
      <c r="F67" s="611" t="str">
        <f>RIGHT(B67,3)&amp;"W"</f>
        <v>181W</v>
      </c>
      <c r="G67" s="501" t="s">
        <v>4673</v>
      </c>
      <c r="H67" s="611">
        <f>I67-1</f>
        <v>43682</v>
      </c>
      <c r="I67" s="611">
        <f>J67-1</f>
        <v>43683</v>
      </c>
      <c r="J67" s="611">
        <v>43684</v>
      </c>
      <c r="K67" s="611">
        <f>J67+9</f>
        <v>43693</v>
      </c>
      <c r="L67" s="611">
        <f>J67+13</f>
        <v>43697</v>
      </c>
      <c r="M67" s="611">
        <f>J67+18</f>
        <v>43702</v>
      </c>
      <c r="N67" s="611">
        <f>J67+20</f>
        <v>43704</v>
      </c>
      <c r="O67" s="621">
        <f>J67+26</f>
        <v>43710</v>
      </c>
    </row>
    <row r="68" spans="1:20" ht="19.899999999999999" customHeight="1">
      <c r="A68" s="620">
        <f t="shared" ref="A68:A71" si="34">A67+1</f>
        <v>33</v>
      </c>
      <c r="B68" s="577" t="s">
        <v>4670</v>
      </c>
      <c r="C68" s="499" t="str">
        <f>VLOOKUP((LEFT(B68,3)),'ships name'!A:C,2,FALSE)</f>
        <v>EVER URBAN</v>
      </c>
      <c r="D68" s="807">
        <f>VLOOKUP(C68,'ships name'!B:C,2,FALSE)</f>
        <v>0</v>
      </c>
      <c r="E68" s="577" t="str">
        <f>TEXT(LEFT(F68,3)-1,"000")&amp;"E"</f>
        <v>149E</v>
      </c>
      <c r="F68" s="580" t="str">
        <f>RIGHT(B68,3)&amp;"W"</f>
        <v>150W</v>
      </c>
      <c r="G68" s="487" t="s">
        <v>4674</v>
      </c>
      <c r="H68" s="580">
        <f>I68-1</f>
        <v>43689</v>
      </c>
      <c r="I68" s="580">
        <f t="shared" ref="I68:J71" si="35">I67+7</f>
        <v>43690</v>
      </c>
      <c r="J68" s="580">
        <f t="shared" si="35"/>
        <v>43691</v>
      </c>
      <c r="K68" s="580">
        <f>J68+9</f>
        <v>43700</v>
      </c>
      <c r="L68" s="580">
        <f>J68+13</f>
        <v>43704</v>
      </c>
      <c r="M68" s="580">
        <f>J68+18</f>
        <v>43709</v>
      </c>
      <c r="N68" s="580">
        <f>J68+20</f>
        <v>43711</v>
      </c>
      <c r="O68" s="628">
        <f>J68+26</f>
        <v>43717</v>
      </c>
    </row>
    <row r="69" spans="1:20" ht="19.899999999999999" customHeight="1">
      <c r="A69" s="620">
        <f t="shared" si="34"/>
        <v>34</v>
      </c>
      <c r="B69" s="577" t="s">
        <v>3751</v>
      </c>
      <c r="C69" s="499" t="str">
        <f>VLOOKUP((LEFT(B69,3)),'ships name'!A:C,2,FALSE)</f>
        <v xml:space="preserve">void sailing </v>
      </c>
      <c r="D69" s="807">
        <f>VLOOKUP(C69,'ships name'!B:C,2,FALSE)</f>
        <v>0</v>
      </c>
      <c r="E69" s="577" t="e">
        <f>TEXT(LEFT(F69,3)-1,"000")&amp;"E"</f>
        <v>#VALUE!</v>
      </c>
      <c r="F69" s="580" t="str">
        <f>RIGHT(B69,3)&amp;"W"</f>
        <v>oidW</v>
      </c>
      <c r="G69" s="487" t="s">
        <v>29</v>
      </c>
      <c r="H69" s="580">
        <f>I69-1</f>
        <v>43696</v>
      </c>
      <c r="I69" s="580">
        <f t="shared" si="35"/>
        <v>43697</v>
      </c>
      <c r="J69" s="580">
        <f t="shared" si="35"/>
        <v>43698</v>
      </c>
      <c r="K69" s="580">
        <f>J69+9</f>
        <v>43707</v>
      </c>
      <c r="L69" s="580">
        <f>J69+13</f>
        <v>43711</v>
      </c>
      <c r="M69" s="580">
        <f>J69+18</f>
        <v>43716</v>
      </c>
      <c r="N69" s="580">
        <f>J69+20</f>
        <v>43718</v>
      </c>
      <c r="O69" s="628">
        <f>J69+26</f>
        <v>43724</v>
      </c>
    </row>
    <row r="70" spans="1:20" ht="19.899999999999999" customHeight="1">
      <c r="A70" s="620">
        <f t="shared" si="34"/>
        <v>35</v>
      </c>
      <c r="B70" s="577" t="s">
        <v>4671</v>
      </c>
      <c r="C70" s="499" t="str">
        <f>VLOOKUP((LEFT(B70,3)),'ships name'!A:C,2,FALSE)</f>
        <v>EVER UNITED</v>
      </c>
      <c r="D70" s="807" t="str">
        <f>VLOOKUP(C70,'ships name'!B:C,2,FALSE)</f>
        <v xml:space="preserve"> </v>
      </c>
      <c r="E70" s="577" t="str">
        <f>TEXT(LEFT(F70,3)-1,"000")&amp;"E"</f>
        <v>169E</v>
      </c>
      <c r="F70" s="580" t="str">
        <f>RIGHT(B70,3)&amp;"W"</f>
        <v>170W</v>
      </c>
      <c r="G70" s="487" t="s">
        <v>4675</v>
      </c>
      <c r="H70" s="580">
        <f>I70-1</f>
        <v>43703</v>
      </c>
      <c r="I70" s="580">
        <f t="shared" si="35"/>
        <v>43704</v>
      </c>
      <c r="J70" s="580">
        <f t="shared" si="35"/>
        <v>43705</v>
      </c>
      <c r="K70" s="580">
        <f>J70+9</f>
        <v>43714</v>
      </c>
      <c r="L70" s="580">
        <f>J70+13</f>
        <v>43718</v>
      </c>
      <c r="M70" s="580">
        <f>J70+18</f>
        <v>43723</v>
      </c>
      <c r="N70" s="580">
        <f>J70+20</f>
        <v>43725</v>
      </c>
      <c r="O70" s="628">
        <f>J70+26</f>
        <v>43731</v>
      </c>
    </row>
    <row r="71" spans="1:20" ht="19.899999999999999" customHeight="1">
      <c r="A71" s="620">
        <f t="shared" si="34"/>
        <v>36</v>
      </c>
      <c r="B71" s="577" t="s">
        <v>4672</v>
      </c>
      <c r="C71" s="499" t="str">
        <f>VLOOKUP((LEFT(B71,3)),'ships name'!A:C,2,FALSE)</f>
        <v>ITAL UNIVERSO</v>
      </c>
      <c r="D71" s="810">
        <f>VLOOKUP(C71,'ships name'!B:C,2,FALSE)</f>
        <v>0</v>
      </c>
      <c r="E71" s="577" t="str">
        <f>TEXT(LEFT(F71,3)-1,"000")&amp;"E"</f>
        <v>163E</v>
      </c>
      <c r="F71" s="580" t="str">
        <f>RIGHT(B71,3)&amp;"W"</f>
        <v>164W</v>
      </c>
      <c r="G71" s="487" t="s">
        <v>4676</v>
      </c>
      <c r="H71" s="580">
        <f>I71-1</f>
        <v>43710</v>
      </c>
      <c r="I71" s="580">
        <f t="shared" si="35"/>
        <v>43711</v>
      </c>
      <c r="J71" s="580">
        <f t="shared" si="35"/>
        <v>43712</v>
      </c>
      <c r="K71" s="580">
        <f>J71+9</f>
        <v>43721</v>
      </c>
      <c r="L71" s="580">
        <f>J71+13</f>
        <v>43725</v>
      </c>
      <c r="M71" s="580">
        <f>J71+18</f>
        <v>43730</v>
      </c>
      <c r="N71" s="580">
        <f>J71+20</f>
        <v>43732</v>
      </c>
      <c r="O71" s="628">
        <f>J71+26</f>
        <v>43738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115</v>
      </c>
      <c r="B73" s="116"/>
      <c r="C73" s="299"/>
      <c r="D73" s="508"/>
      <c r="E73" s="300"/>
      <c r="F73" s="345"/>
      <c r="G73" s="345"/>
      <c r="H73" s="1197" t="s">
        <v>1</v>
      </c>
      <c r="I73" s="1197"/>
      <c r="J73" s="1197"/>
      <c r="K73" s="1197" t="s">
        <v>58</v>
      </c>
      <c r="L73" s="1197"/>
      <c r="M73" s="1198"/>
      <c r="N73" s="1201" t="s">
        <v>2</v>
      </c>
      <c r="O73" s="1202"/>
    </row>
    <row r="74" spans="1:20" ht="19.899999999999999" hidden="1" customHeight="1">
      <c r="A74" s="1241" t="s">
        <v>3</v>
      </c>
      <c r="B74" s="1224" t="s">
        <v>4</v>
      </c>
      <c r="C74" s="1224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116</v>
      </c>
      <c r="N74" s="295" t="s">
        <v>117</v>
      </c>
      <c r="O74" s="295" t="s">
        <v>29</v>
      </c>
    </row>
    <row r="75" spans="1:20" ht="19.899999999999999" hidden="1" customHeight="1">
      <c r="A75" s="1241"/>
      <c r="B75" s="1224"/>
      <c r="C75" s="1224"/>
      <c r="D75" s="439"/>
      <c r="E75" s="1224" t="s">
        <v>118</v>
      </c>
      <c r="F75" s="1224" t="s">
        <v>29</v>
      </c>
      <c r="G75" s="439"/>
      <c r="H75" s="1224" t="s">
        <v>119</v>
      </c>
      <c r="I75" s="1224" t="s">
        <v>29</v>
      </c>
      <c r="J75" s="106" t="s">
        <v>15</v>
      </c>
      <c r="K75" s="106" t="s">
        <v>16</v>
      </c>
      <c r="L75" s="147" t="s">
        <v>17</v>
      </c>
      <c r="M75" s="106" t="s">
        <v>120</v>
      </c>
      <c r="N75" s="147" t="s">
        <v>121</v>
      </c>
    </row>
    <row r="76" spans="1:20" ht="19.899999999999999" hidden="1" customHeight="1" thickBot="1">
      <c r="A76" s="1242"/>
      <c r="B76" s="1225"/>
      <c r="C76" s="1225"/>
      <c r="D76" s="616"/>
      <c r="E76" s="1225"/>
      <c r="F76" s="1225"/>
      <c r="G76" s="616"/>
      <c r="H76" s="1225"/>
      <c r="I76" s="1225"/>
      <c r="J76" s="107" t="s">
        <v>122</v>
      </c>
      <c r="K76" s="107" t="s">
        <v>123</v>
      </c>
      <c r="L76" s="149" t="s">
        <v>124</v>
      </c>
      <c r="M76" s="107" t="s">
        <v>125</v>
      </c>
      <c r="N76" s="149" t="s">
        <v>126</v>
      </c>
    </row>
    <row r="77" spans="1:20" ht="19.899999999999999" hidden="1" customHeight="1">
      <c r="A77" s="1243">
        <f>A67</f>
        <v>32</v>
      </c>
      <c r="B77" s="1247" t="s">
        <v>127</v>
      </c>
      <c r="C77" s="110" t="str">
        <f>VLOOKUP((LEFT(B77,3)),'ships name'!A:C,2,FALSE)</f>
        <v>KEA</v>
      </c>
      <c r="D77" s="558"/>
      <c r="E77" s="1227" t="str">
        <f>TEXT(LEFT(H77,3)-1,"000")&amp;"E"</f>
        <v>011E</v>
      </c>
      <c r="F77" s="1178" t="str">
        <f>E77</f>
        <v>011E</v>
      </c>
      <c r="G77" s="505"/>
      <c r="H77" s="1227" t="str">
        <f>RIGHT(B77,3)&amp;"W"</f>
        <v>012W</v>
      </c>
      <c r="I77" s="1222" t="str">
        <f>"W"&amp;LEFT(H77,3)</f>
        <v>W012</v>
      </c>
      <c r="J77" s="1220">
        <f>L77-2</f>
        <v>42828</v>
      </c>
      <c r="K77" s="1205">
        <f>J77+1</f>
        <v>42829</v>
      </c>
      <c r="L77" s="1207">
        <v>42830</v>
      </c>
      <c r="M77" s="1220">
        <f>L77+18</f>
        <v>42848</v>
      </c>
      <c r="N77" s="1203">
        <f>L77+20</f>
        <v>42850</v>
      </c>
    </row>
    <row r="78" spans="1:20" ht="19.899999999999999" hidden="1" customHeight="1">
      <c r="A78" s="1241"/>
      <c r="B78" s="1210"/>
      <c r="C78" s="109" t="str">
        <f>VLOOKUP((LEFT(B77,3)),'ships name'!A:C,3,FALSE)</f>
        <v>宏润</v>
      </c>
      <c r="D78" s="493"/>
      <c r="E78" s="1220"/>
      <c r="F78" s="1179"/>
      <c r="G78" s="506"/>
      <c r="H78" s="1220"/>
      <c r="I78" s="1223"/>
      <c r="J78" s="1210"/>
      <c r="K78" s="1210"/>
      <c r="L78" s="1207"/>
      <c r="M78" s="1210"/>
      <c r="N78" s="1204"/>
    </row>
    <row r="79" spans="1:20" ht="19.899999999999999" hidden="1" customHeight="1">
      <c r="A79" s="1244">
        <f>A68</f>
        <v>33</v>
      </c>
      <c r="B79" s="1248" t="s">
        <v>128</v>
      </c>
      <c r="C79" s="110" t="str">
        <f>VLOOKUP((LEFT(B79,3)),'ships name'!A:C,2,FALSE)</f>
        <v>OOCL CHICAGO</v>
      </c>
      <c r="D79" s="558"/>
      <c r="E79" s="1227" t="str">
        <f>TEXT(LEFT(H79,3)-1,"000")&amp;"E"</f>
        <v>038E</v>
      </c>
      <c r="F79" s="1178" t="str">
        <f>E79</f>
        <v>038E</v>
      </c>
      <c r="G79" s="505"/>
      <c r="H79" s="1227" t="str">
        <f>RIGHT(B79,3)&amp;"W"</f>
        <v>039W</v>
      </c>
      <c r="I79" s="1222" t="str">
        <f>"W"&amp;LEFT(H79,3)</f>
        <v>W039</v>
      </c>
      <c r="J79" s="1228">
        <f>J77+7</f>
        <v>42835</v>
      </c>
      <c r="K79" s="1199">
        <f>J79+1</f>
        <v>42836</v>
      </c>
      <c r="L79" s="1184">
        <f>K79+1</f>
        <v>42837</v>
      </c>
      <c r="M79" s="1213">
        <f>L79+18</f>
        <v>42855</v>
      </c>
      <c r="N79" s="1145">
        <f>L79+20</f>
        <v>42857</v>
      </c>
    </row>
    <row r="80" spans="1:20" ht="19.899999999999999" hidden="1" customHeight="1">
      <c r="A80" s="1241"/>
      <c r="B80" s="1210"/>
      <c r="C80" s="109" t="str">
        <f>VLOOKUP((LEFT(B79,3)),'ships name'!A:C,3,FALSE)</f>
        <v>东方芝加哥</v>
      </c>
      <c r="D80" s="493"/>
      <c r="E80" s="1220"/>
      <c r="F80" s="1179"/>
      <c r="G80" s="506"/>
      <c r="H80" s="1220"/>
      <c r="I80" s="1223"/>
      <c r="J80" s="1213"/>
      <c r="K80" s="1200"/>
      <c r="L80" s="1184"/>
      <c r="M80" s="1200"/>
      <c r="N80" s="1221"/>
    </row>
    <row r="81" spans="1:19" ht="19.899999999999999" hidden="1" customHeight="1">
      <c r="A81" s="1244">
        <f>A69</f>
        <v>34</v>
      </c>
      <c r="B81" s="1245"/>
      <c r="C81" s="110" t="e">
        <f>VLOOKUP((LEFT(B81,3)),'ships name'!A:C,2,FALSE)</f>
        <v>#N/A</v>
      </c>
      <c r="D81" s="558"/>
      <c r="E81" s="1227" t="e">
        <f>TEXT(LEFT(H81,3)-1,"000")&amp;"E"</f>
        <v>#VALUE!</v>
      </c>
      <c r="F81" s="1178" t="e">
        <f>E81</f>
        <v>#VALUE!</v>
      </c>
      <c r="G81" s="505"/>
      <c r="H81" s="1227" t="str">
        <f>RIGHT(B81,3)&amp;"W"</f>
        <v>W</v>
      </c>
      <c r="I81" s="1222" t="str">
        <f>"W"&amp;LEFT(H81,3)</f>
        <v>WW</v>
      </c>
      <c r="J81" s="1228">
        <f>J79+7</f>
        <v>42842</v>
      </c>
      <c r="K81" s="1199">
        <f>J81+1</f>
        <v>42843</v>
      </c>
      <c r="L81" s="1184">
        <f>K81+1</f>
        <v>42844</v>
      </c>
      <c r="M81" s="1213">
        <f>L81+18</f>
        <v>42862</v>
      </c>
      <c r="N81" s="1145">
        <f>L81+20</f>
        <v>42864</v>
      </c>
    </row>
    <row r="82" spans="1:19" ht="19.899999999999999" hidden="1" customHeight="1">
      <c r="A82" s="1241"/>
      <c r="B82" s="1246"/>
      <c r="C82" s="109" t="e">
        <f>VLOOKUP((LEFT(B81,3)),'ships name'!A:C,3,FALSE)</f>
        <v>#N/A</v>
      </c>
      <c r="D82" s="493"/>
      <c r="E82" s="1220"/>
      <c r="F82" s="1179"/>
      <c r="G82" s="506"/>
      <c r="H82" s="1220"/>
      <c r="I82" s="1223"/>
      <c r="J82" s="1213"/>
      <c r="K82" s="1200"/>
      <c r="L82" s="1184"/>
      <c r="M82" s="1200"/>
      <c r="N82" s="1221"/>
    </row>
    <row r="83" spans="1:19" ht="19.899999999999999" hidden="1" customHeight="1">
      <c r="A83" s="1244">
        <f>A70</f>
        <v>35</v>
      </c>
      <c r="B83" s="1239"/>
      <c r="C83" s="110" t="e">
        <f>VLOOKUP((LEFT(B83,3)),'ships name'!A:C,2,FALSE)</f>
        <v>#N/A</v>
      </c>
      <c r="D83" s="558"/>
      <c r="E83" s="1227" t="e">
        <f>TEXT(LEFT(H83,3)-1,"000")&amp;"E"</f>
        <v>#VALUE!</v>
      </c>
      <c r="F83" s="1178" t="e">
        <f>E83</f>
        <v>#VALUE!</v>
      </c>
      <c r="G83" s="505"/>
      <c r="H83" s="1227" t="str">
        <f>RIGHT(B83,3)&amp;"W"</f>
        <v>W</v>
      </c>
      <c r="I83" s="1222" t="str">
        <f>"W"&amp;LEFT(H83,3)</f>
        <v>WW</v>
      </c>
      <c r="J83" s="1199">
        <f>J81+7</f>
        <v>42849</v>
      </c>
      <c r="K83" s="1199">
        <f>J83+1</f>
        <v>42850</v>
      </c>
      <c r="L83" s="1184">
        <f>K83+1</f>
        <v>42851</v>
      </c>
      <c r="M83" s="1213">
        <f>L83+18</f>
        <v>42869</v>
      </c>
      <c r="N83" s="1145">
        <f>L83+20</f>
        <v>42871</v>
      </c>
    </row>
    <row r="84" spans="1:19" ht="19.899999999999999" hidden="1" customHeight="1">
      <c r="A84" s="1241"/>
      <c r="B84" s="1240"/>
      <c r="C84" s="109" t="e">
        <f>VLOOKUP((LEFT(B83,3)),'ships name'!A:C,3,FALSE)</f>
        <v>#N/A</v>
      </c>
      <c r="D84" s="493"/>
      <c r="E84" s="1220"/>
      <c r="F84" s="1179"/>
      <c r="G84" s="506"/>
      <c r="H84" s="1220"/>
      <c r="I84" s="1223"/>
      <c r="J84" s="1200"/>
      <c r="K84" s="1200"/>
      <c r="L84" s="1184"/>
      <c r="M84" s="1200"/>
      <c r="N84" s="1221"/>
      <c r="O84" s="289"/>
    </row>
    <row r="85" spans="1:19" ht="19.899999999999999" hidden="1" customHeight="1">
      <c r="A85" s="1244">
        <f>A71</f>
        <v>36</v>
      </c>
      <c r="B85" s="1210"/>
      <c r="C85" s="110" t="e">
        <f>VLOOKUP((LEFT(B85,3)),'ships name'!A:C,2,FALSE)</f>
        <v>#N/A</v>
      </c>
      <c r="D85" s="558"/>
      <c r="E85" s="1227" t="e">
        <f>TEXT(LEFT(H85,3)-1,"000")&amp;"E"</f>
        <v>#VALUE!</v>
      </c>
      <c r="F85" s="1178" t="e">
        <f>E85</f>
        <v>#VALUE!</v>
      </c>
      <c r="G85" s="505"/>
      <c r="H85" s="1227" t="str">
        <f>RIGHT(B85,3)&amp;"W"</f>
        <v>W</v>
      </c>
      <c r="I85" s="1218" t="str">
        <f>"W"&amp;LEFT(H85,3)</f>
        <v>WW</v>
      </c>
      <c r="J85" s="1205">
        <f>J83+7</f>
        <v>42856</v>
      </c>
      <c r="K85" s="1205">
        <f>J85+1</f>
        <v>42857</v>
      </c>
      <c r="L85" s="1207">
        <f>K85+1</f>
        <v>42858</v>
      </c>
      <c r="M85" s="1182">
        <f>L85+18</f>
        <v>42876</v>
      </c>
      <c r="N85" s="1207">
        <f>L85+20</f>
        <v>42878</v>
      </c>
      <c r="O85" s="289"/>
    </row>
    <row r="86" spans="1:19" ht="19.899999999999999" hidden="1" customHeight="1" thickBot="1">
      <c r="A86" s="1242"/>
      <c r="B86" s="1206"/>
      <c r="C86" s="111" t="e">
        <f>VLOOKUP((LEFT(B85,3)),'ships name'!A:C,3,FALSE)</f>
        <v>#N/A</v>
      </c>
      <c r="D86" s="511"/>
      <c r="E86" s="1141"/>
      <c r="F86" s="1226"/>
      <c r="G86" s="510"/>
      <c r="H86" s="1141"/>
      <c r="I86" s="1219"/>
      <c r="J86" s="1206"/>
      <c r="K86" s="1206"/>
      <c r="L86" s="1209"/>
      <c r="M86" s="1183"/>
      <c r="N86" s="1208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28" t="s">
        <v>129</v>
      </c>
      <c r="B89" s="1129"/>
      <c r="C89" s="1129"/>
      <c r="D89" s="480"/>
      <c r="E89" s="301" t="s">
        <v>74</v>
      </c>
      <c r="F89" s="301" t="s">
        <v>3072</v>
      </c>
      <c r="G89" s="301"/>
      <c r="H89" s="301"/>
      <c r="I89" s="301" t="s">
        <v>3075</v>
      </c>
      <c r="J89" s="301"/>
      <c r="K89" s="1162" t="s">
        <v>2</v>
      </c>
      <c r="L89" s="1163"/>
      <c r="M89" s="1163"/>
      <c r="N89" s="1163"/>
      <c r="O89" s="1164"/>
      <c r="P89" s="102"/>
      <c r="Q89" s="102"/>
      <c r="R89" s="102"/>
      <c r="S89" s="102"/>
    </row>
    <row r="90" spans="1:19" s="290" customFormat="1" ht="19.899999999999999" customHeight="1">
      <c r="A90" s="1131" t="s">
        <v>3</v>
      </c>
      <c r="B90" s="1167" t="s">
        <v>4</v>
      </c>
      <c r="C90" s="1167" t="s">
        <v>5</v>
      </c>
      <c r="D90" s="1110" t="s">
        <v>4274</v>
      </c>
      <c r="E90" s="1124" t="s">
        <v>6</v>
      </c>
      <c r="F90" s="1125"/>
      <c r="G90" s="1126"/>
      <c r="H90" s="361" t="s">
        <v>7</v>
      </c>
      <c r="I90" s="482" t="s">
        <v>8</v>
      </c>
      <c r="J90" s="619" t="s">
        <v>9</v>
      </c>
      <c r="K90" s="361" t="s">
        <v>4915</v>
      </c>
      <c r="L90" s="482" t="s">
        <v>103</v>
      </c>
      <c r="M90" s="482" t="s">
        <v>4916</v>
      </c>
      <c r="N90" s="482" t="s">
        <v>4917</v>
      </c>
      <c r="O90" s="309" t="s">
        <v>4918</v>
      </c>
    </row>
    <row r="91" spans="1:19" s="290" customFormat="1" ht="19.899999999999999" customHeight="1">
      <c r="A91" s="1131"/>
      <c r="B91" s="1134"/>
      <c r="C91" s="1134"/>
      <c r="D91" s="1112"/>
      <c r="E91" s="1112" t="s">
        <v>13</v>
      </c>
      <c r="F91" s="1114" t="s">
        <v>14</v>
      </c>
      <c r="G91" s="1115"/>
      <c r="H91" s="359" t="s">
        <v>15</v>
      </c>
      <c r="I91" s="411" t="s">
        <v>16</v>
      </c>
      <c r="J91" s="619" t="s">
        <v>17</v>
      </c>
      <c r="K91" s="281" t="s">
        <v>112</v>
      </c>
      <c r="L91" s="411" t="s">
        <v>89</v>
      </c>
      <c r="M91" s="411" t="s">
        <v>130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32"/>
      <c r="B92" s="1135"/>
      <c r="C92" s="1135"/>
      <c r="D92" s="1113"/>
      <c r="E92" s="1113"/>
      <c r="F92" s="605" t="s">
        <v>4275</v>
      </c>
      <c r="G92" s="536" t="s">
        <v>4276</v>
      </c>
      <c r="H92" s="636" t="s">
        <v>526</v>
      </c>
      <c r="I92" s="636" t="s">
        <v>4179</v>
      </c>
      <c r="J92" s="636" t="s">
        <v>476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32</v>
      </c>
      <c r="B93" s="610" t="s">
        <v>4682</v>
      </c>
      <c r="C93" s="1075" t="s">
        <v>3374</v>
      </c>
      <c r="D93" s="807">
        <f>VLOOKUP(C93,'ships name'!B:C,2,FALSE)</f>
        <v>0</v>
      </c>
      <c r="E93" s="611" t="str">
        <f>TEXT(LEFT(F93,3)-1,"000")&amp;"E"</f>
        <v>026E</v>
      </c>
      <c r="F93" s="611" t="str">
        <f>RIGHT(B93,3)&amp;"W"</f>
        <v>027W</v>
      </c>
      <c r="G93" s="501" t="s">
        <v>4677</v>
      </c>
      <c r="H93" s="629">
        <f t="shared" ref="H93:I97" si="36">I93-1</f>
        <v>43682</v>
      </c>
      <c r="I93" s="635">
        <f t="shared" si="36"/>
        <v>43683</v>
      </c>
      <c r="J93" s="635">
        <v>43684</v>
      </c>
      <c r="K93" s="611">
        <f>J93+8</f>
        <v>43692</v>
      </c>
      <c r="L93" s="611">
        <f>J93+10</f>
        <v>43694</v>
      </c>
      <c r="M93" s="611">
        <f>J93+21</f>
        <v>43705</v>
      </c>
      <c r="N93" s="611">
        <f>J93+24</f>
        <v>43708</v>
      </c>
      <c r="O93" s="611">
        <f>J93+27</f>
        <v>43711</v>
      </c>
    </row>
    <row r="94" spans="1:19" s="290" customFormat="1" ht="19.899999999999999" customHeight="1">
      <c r="A94" s="577">
        <f>A68</f>
        <v>33</v>
      </c>
      <c r="B94" s="577" t="s">
        <v>3751</v>
      </c>
      <c r="C94" s="1075" t="str">
        <f>VLOOKUP((LEFT(B94,3)),'ships name'!A:C,2,FALSE)</f>
        <v xml:space="preserve">void sailing </v>
      </c>
      <c r="D94" s="807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43689</v>
      </c>
      <c r="I94" s="633">
        <f t="shared" si="36"/>
        <v>43690</v>
      </c>
      <c r="J94" s="633">
        <f>J93+7</f>
        <v>43691</v>
      </c>
      <c r="K94" s="580">
        <f>J94+8</f>
        <v>43699</v>
      </c>
      <c r="L94" s="580">
        <f>J94+15</f>
        <v>43706</v>
      </c>
      <c r="M94" s="580">
        <f>J94+17</f>
        <v>43708</v>
      </c>
      <c r="N94" s="580">
        <f>J94+22</f>
        <v>43713</v>
      </c>
      <c r="O94" s="580">
        <f>J94+27</f>
        <v>43718</v>
      </c>
    </row>
    <row r="95" spans="1:19" s="290" customFormat="1" ht="19.899999999999999" customHeight="1">
      <c r="A95" s="624">
        <f>A69</f>
        <v>34</v>
      </c>
      <c r="B95" s="577" t="s">
        <v>4681</v>
      </c>
      <c r="C95" s="1075" t="s">
        <v>3828</v>
      </c>
      <c r="D95" s="807" t="str">
        <f>VLOOKUP(C95,'ships name'!B:C,2,FALSE)</f>
        <v xml:space="preserve"> </v>
      </c>
      <c r="E95" s="580" t="str">
        <f t="shared" ref="E95" si="38">TEXT(LEFT(F95,3)-1,"000")&amp;"E"</f>
        <v>009E</v>
      </c>
      <c r="F95" s="580" t="str">
        <f>RIGHT(B95,3)&amp;"W"</f>
        <v>010W</v>
      </c>
      <c r="G95" s="487" t="s">
        <v>4678</v>
      </c>
      <c r="H95" s="632">
        <f t="shared" si="36"/>
        <v>43696</v>
      </c>
      <c r="I95" s="633">
        <f t="shared" si="36"/>
        <v>43697</v>
      </c>
      <c r="J95" s="633">
        <f>J94+7</f>
        <v>43698</v>
      </c>
      <c r="K95" s="580">
        <f>J95+8</f>
        <v>43706</v>
      </c>
      <c r="L95" s="580">
        <f>J95+15</f>
        <v>43713</v>
      </c>
      <c r="M95" s="580">
        <f>J95+17</f>
        <v>43715</v>
      </c>
      <c r="N95" s="580">
        <f>J95+22</f>
        <v>43720</v>
      </c>
      <c r="O95" s="580">
        <f>J95+27</f>
        <v>43725</v>
      </c>
    </row>
    <row r="96" spans="1:19" s="290" customFormat="1" ht="19.899999999999999" customHeight="1">
      <c r="A96" s="634">
        <f>A70</f>
        <v>35</v>
      </c>
      <c r="B96" s="948" t="s">
        <v>4680</v>
      </c>
      <c r="C96" s="1075" t="s">
        <v>3036</v>
      </c>
      <c r="D96" s="807" t="str">
        <f>VLOOKUP(C96,'ships name'!B:C,2,FALSE)</f>
        <v xml:space="preserve"> </v>
      </c>
      <c r="E96" s="580" t="str">
        <f>F96</f>
        <v>031W</v>
      </c>
      <c r="F96" s="580" t="str">
        <f>RIGHT(B96,3)&amp;"W"</f>
        <v>031W</v>
      </c>
      <c r="G96" s="487" t="s">
        <v>4679</v>
      </c>
      <c r="H96" s="632">
        <f t="shared" si="36"/>
        <v>43703</v>
      </c>
      <c r="I96" s="633">
        <f t="shared" si="36"/>
        <v>43704</v>
      </c>
      <c r="J96" s="633">
        <f>J95+7</f>
        <v>43705</v>
      </c>
      <c r="K96" s="580">
        <f>J96+8</f>
        <v>43713</v>
      </c>
      <c r="L96" s="580">
        <f>J96+15</f>
        <v>43720</v>
      </c>
      <c r="M96" s="580">
        <f>J96+17</f>
        <v>43722</v>
      </c>
      <c r="N96" s="580">
        <f>J96+22</f>
        <v>43727</v>
      </c>
      <c r="O96" s="580">
        <f>J96+27</f>
        <v>43732</v>
      </c>
    </row>
    <row r="97" spans="1:19" s="290" customFormat="1" ht="19.899999999999999" customHeight="1">
      <c r="A97" s="634">
        <f>A71</f>
        <v>36</v>
      </c>
      <c r="B97" s="577" t="s">
        <v>3751</v>
      </c>
      <c r="C97" s="1075" t="str">
        <f>VLOOKUP((LEFT(B97,3)),'ships name'!A:C,2,FALSE)</f>
        <v xml:space="preserve">void sailing </v>
      </c>
      <c r="D97" s="810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43710</v>
      </c>
      <c r="I97" s="633">
        <f t="shared" si="36"/>
        <v>43711</v>
      </c>
      <c r="J97" s="633">
        <f>J96+7</f>
        <v>43712</v>
      </c>
      <c r="K97" s="580">
        <f>J97+8</f>
        <v>43720</v>
      </c>
      <c r="L97" s="580">
        <f>J97+15</f>
        <v>43727</v>
      </c>
      <c r="M97" s="580">
        <f>J97+17</f>
        <v>43729</v>
      </c>
      <c r="N97" s="580">
        <f>J97+22</f>
        <v>43734</v>
      </c>
      <c r="O97" s="580">
        <f>J97+27</f>
        <v>43739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65" t="s">
        <v>131</v>
      </c>
      <c r="B99" s="1166"/>
      <c r="C99" s="1166"/>
      <c r="D99" s="672"/>
      <c r="E99" s="673" t="s">
        <v>74</v>
      </c>
      <c r="F99" s="673" t="s">
        <v>3072</v>
      </c>
      <c r="G99" s="673"/>
      <c r="H99" s="673"/>
      <c r="I99" s="673" t="s">
        <v>3075</v>
      </c>
      <c r="J99" s="673"/>
      <c r="K99" s="1162" t="s">
        <v>2</v>
      </c>
      <c r="L99" s="1163"/>
      <c r="M99" s="1163"/>
      <c r="N99" s="1163"/>
      <c r="O99" s="1164"/>
      <c r="P99" s="102"/>
      <c r="Q99" s="102"/>
      <c r="R99" s="102"/>
      <c r="S99" s="102"/>
    </row>
    <row r="100" spans="1:19" s="290" customFormat="1" ht="19.899999999999999" customHeight="1">
      <c r="A100" s="1131" t="s">
        <v>3</v>
      </c>
      <c r="B100" s="1167" t="s">
        <v>4</v>
      </c>
      <c r="C100" s="1167" t="s">
        <v>5</v>
      </c>
      <c r="D100" s="1168" t="s">
        <v>4274</v>
      </c>
      <c r="E100" s="1169" t="s">
        <v>6</v>
      </c>
      <c r="F100" s="1170"/>
      <c r="G100" s="1171"/>
      <c r="H100" s="495" t="s">
        <v>7</v>
      </c>
      <c r="I100" s="361" t="s">
        <v>8</v>
      </c>
      <c r="J100" s="360" t="s">
        <v>9</v>
      </c>
      <c r="K100" s="706" t="s">
        <v>103</v>
      </c>
      <c r="L100" s="597" t="s">
        <v>4919</v>
      </c>
      <c r="M100" s="346" t="s">
        <v>4916</v>
      </c>
      <c r="N100" s="346" t="s">
        <v>4918</v>
      </c>
      <c r="O100" s="347" t="s">
        <v>4917</v>
      </c>
    </row>
    <row r="101" spans="1:19" s="290" customFormat="1" ht="19.899999999999999" customHeight="1">
      <c r="A101" s="1131"/>
      <c r="B101" s="1134"/>
      <c r="C101" s="1134"/>
      <c r="D101" s="1112"/>
      <c r="E101" s="1112" t="s">
        <v>13</v>
      </c>
      <c r="F101" s="1114" t="s">
        <v>14</v>
      </c>
      <c r="G101" s="1115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130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32"/>
      <c r="B102" s="1135"/>
      <c r="C102" s="1135"/>
      <c r="D102" s="1113"/>
      <c r="E102" s="1113"/>
      <c r="F102" s="605" t="s">
        <v>4275</v>
      </c>
      <c r="G102" s="536" t="s">
        <v>4276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31</v>
      </c>
      <c r="B103" s="610" t="s">
        <v>4621</v>
      </c>
      <c r="C103" s="493" t="str">
        <f>VLOOKUP((LEFT(B103,3)),'ships name'!A:C,2,FALSE)</f>
        <v>COSCO HELLAS</v>
      </c>
      <c r="D103" s="807" t="str">
        <f>VLOOKUP(C103,'ships name'!B:C,2,FALSE)</f>
        <v>中远希腊</v>
      </c>
      <c r="E103" s="611" t="str">
        <f>TEXT(LEFT(F103,3)-1,"000")&amp;"E"</f>
        <v>084E</v>
      </c>
      <c r="F103" s="639" t="str">
        <f>RIGHT(B103,3)&amp;"W"</f>
        <v>085W</v>
      </c>
      <c r="G103" s="516" t="s">
        <v>4561</v>
      </c>
      <c r="H103" s="629">
        <f t="shared" ref="H103:I107" si="40">I103-1</f>
        <v>43678</v>
      </c>
      <c r="I103" s="635">
        <f t="shared" si="40"/>
        <v>43679</v>
      </c>
      <c r="J103" s="635">
        <v>43680</v>
      </c>
      <c r="K103" s="611">
        <f>J103+10</f>
        <v>43690</v>
      </c>
      <c r="L103" s="611">
        <f>J103+20</f>
        <v>43700</v>
      </c>
      <c r="M103" s="611">
        <f>J103+23</f>
        <v>43703</v>
      </c>
      <c r="N103" s="611">
        <f>J103+30</f>
        <v>43710</v>
      </c>
      <c r="O103" s="611">
        <f>J103+27</f>
        <v>43707</v>
      </c>
    </row>
    <row r="104" spans="1:19" s="290" customFormat="1" ht="19.899999999999999" customHeight="1">
      <c r="A104" s="617">
        <f>A103+1</f>
        <v>32</v>
      </c>
      <c r="B104" s="577" t="s">
        <v>4683</v>
      </c>
      <c r="C104" s="948" t="str">
        <f>VLOOKUP((LEFT(B104,3)),'ships name'!A:C,2,FALSE)</f>
        <v>CMA CGM CALLISTO</v>
      </c>
      <c r="D104" s="807" t="str">
        <f>VLOOKUP(C104,'ships name'!B:C,2,FALSE)</f>
        <v xml:space="preserve"> </v>
      </c>
      <c r="E104" s="580" t="e">
        <f>TEXT(LEFT(F104,3)-1,"000")&amp;"E"</f>
        <v>#VALUE!</v>
      </c>
      <c r="F104" s="640" t="str">
        <f>RIGHT(B104,3)&amp;"W"</f>
        <v>TBAW</v>
      </c>
      <c r="G104" s="641" t="s">
        <v>4686</v>
      </c>
      <c r="H104" s="632">
        <f t="shared" si="40"/>
        <v>43685</v>
      </c>
      <c r="I104" s="633">
        <f t="shared" si="40"/>
        <v>43686</v>
      </c>
      <c r="J104" s="633">
        <f>J103+7</f>
        <v>43687</v>
      </c>
      <c r="K104" s="580">
        <f t="shared" ref="K104" si="41">J104+10</f>
        <v>43697</v>
      </c>
      <c r="L104" s="580">
        <f t="shared" ref="L104" si="42">J104+20</f>
        <v>43707</v>
      </c>
      <c r="M104" s="580">
        <f t="shared" ref="M104" si="43">J104+23</f>
        <v>43710</v>
      </c>
      <c r="N104" s="580">
        <f t="shared" ref="N104" si="44">J104+30</f>
        <v>43717</v>
      </c>
      <c r="O104" s="580">
        <f>J104+27</f>
        <v>43714</v>
      </c>
    </row>
    <row r="105" spans="1:19" s="290" customFormat="1" ht="19.899999999999999" customHeight="1">
      <c r="A105" s="617">
        <f>A104+1</f>
        <v>33</v>
      </c>
      <c r="B105" s="577" t="s">
        <v>4943</v>
      </c>
      <c r="C105" s="499" t="str">
        <f>VLOOKUP((LEFT(B105,3)),'ships name'!A:C,2,FALSE)</f>
        <v>KOTA CEMPAKA</v>
      </c>
      <c r="D105" s="807" t="str">
        <f>VLOOKUP(C105,'ships name'!B:C,2,FALSE)</f>
        <v>馨城</v>
      </c>
      <c r="E105" s="580" t="e">
        <f>TEXT(LEFT(F105,3)-1,"000")&amp;"E"</f>
        <v>#VALUE!</v>
      </c>
      <c r="F105" s="580" t="str">
        <f>LEFT(G105,6)</f>
        <v>0RD45W</v>
      </c>
      <c r="G105" s="641" t="s">
        <v>4687</v>
      </c>
      <c r="H105" s="632">
        <f t="shared" si="40"/>
        <v>43692</v>
      </c>
      <c r="I105" s="633">
        <f t="shared" si="40"/>
        <v>43693</v>
      </c>
      <c r="J105" s="633">
        <f>J104+7</f>
        <v>43694</v>
      </c>
      <c r="K105" s="580">
        <f t="shared" ref="K105" si="45">J105+10</f>
        <v>43704</v>
      </c>
      <c r="L105" s="580">
        <f t="shared" ref="L105" si="46">J105+20</f>
        <v>43714</v>
      </c>
      <c r="M105" s="580">
        <f t="shared" ref="M105" si="47">J105+23</f>
        <v>43717</v>
      </c>
      <c r="N105" s="580">
        <f t="shared" ref="N105" si="48">J105+30</f>
        <v>43724</v>
      </c>
      <c r="O105" s="580">
        <f>J105+27</f>
        <v>43721</v>
      </c>
    </row>
    <row r="106" spans="1:19" s="290" customFormat="1" ht="19.899999999999999" customHeight="1">
      <c r="A106" s="617">
        <f>A105+1</f>
        <v>34</v>
      </c>
      <c r="B106" s="634" t="s">
        <v>4685</v>
      </c>
      <c r="C106" s="499" t="str">
        <f>VLOOKUP((LEFT(B106,3)),'ships name'!A:C,2,FALSE)</f>
        <v>COSCO KAOHSIUNG</v>
      </c>
      <c r="D106" s="807" t="str">
        <f>VLOOKUP(C106,'ships name'!B:C,2,FALSE)</f>
        <v>东方远雄</v>
      </c>
      <c r="E106" s="580" t="str">
        <f>LEFT(F106,6)</f>
        <v>G68W</v>
      </c>
      <c r="F106" s="640" t="str">
        <f>RIGHT(B106,3)&amp;"W"</f>
        <v>G68W</v>
      </c>
      <c r="G106" s="641" t="s">
        <v>4688</v>
      </c>
      <c r="H106" s="632">
        <f t="shared" si="40"/>
        <v>43699</v>
      </c>
      <c r="I106" s="633">
        <f t="shared" si="40"/>
        <v>43700</v>
      </c>
      <c r="J106" s="633">
        <f>J105+7</f>
        <v>43701</v>
      </c>
      <c r="K106" s="580">
        <f t="shared" ref="K106" si="49">J106+10</f>
        <v>43711</v>
      </c>
      <c r="L106" s="580">
        <f t="shared" ref="L106" si="50">J106+20</f>
        <v>43721</v>
      </c>
      <c r="M106" s="580">
        <f t="shared" ref="M106" si="51">J106+23</f>
        <v>43724</v>
      </c>
      <c r="N106" s="580">
        <f t="shared" ref="N106" si="52">J106+30</f>
        <v>43731</v>
      </c>
      <c r="O106" s="580">
        <f>J106+27</f>
        <v>43728</v>
      </c>
    </row>
    <row r="107" spans="1:19" s="290" customFormat="1" ht="19.899999999999999" customHeight="1">
      <c r="A107" s="617">
        <f>A106+1</f>
        <v>35</v>
      </c>
      <c r="B107" s="577" t="s">
        <v>3751</v>
      </c>
      <c r="C107" s="499" t="str">
        <f>VLOOKUP((LEFT(B107,3)),'ships name'!A:C,2,FALSE)</f>
        <v xml:space="preserve">void sailing </v>
      </c>
      <c r="D107" s="810">
        <f>VLOOKUP(C107,'ships name'!B:C,2,FALSE)</f>
        <v>0</v>
      </c>
      <c r="E107" s="580" t="e">
        <f>TEXT(LEFT(F107,3)-1,"000")&amp;"E"</f>
        <v>#VALUE!</v>
      </c>
      <c r="F107" s="640" t="str">
        <f>RIGHT(B107,3)&amp;"W"</f>
        <v>oidW</v>
      </c>
      <c r="G107" s="641" t="s">
        <v>4689</v>
      </c>
      <c r="H107" s="632">
        <f t="shared" si="40"/>
        <v>43706</v>
      </c>
      <c r="I107" s="633">
        <f t="shared" si="40"/>
        <v>43707</v>
      </c>
      <c r="J107" s="633">
        <f>J106+7</f>
        <v>43708</v>
      </c>
      <c r="K107" s="580">
        <f t="shared" ref="K107" si="53">J107+10</f>
        <v>43718</v>
      </c>
      <c r="L107" s="580">
        <f t="shared" ref="L107" si="54">J107+20</f>
        <v>43728</v>
      </c>
      <c r="M107" s="580">
        <f t="shared" ref="M107" si="55">J107+23</f>
        <v>43731</v>
      </c>
      <c r="N107" s="580">
        <f t="shared" ref="N107" si="56">J107+30</f>
        <v>43738</v>
      </c>
      <c r="O107" s="580">
        <f>J107+27</f>
        <v>43735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65" t="s">
        <v>493</v>
      </c>
      <c r="B109" s="1166"/>
      <c r="C109" s="1166"/>
      <c r="D109" s="672"/>
      <c r="E109" s="673" t="s">
        <v>74</v>
      </c>
      <c r="F109" s="673" t="s">
        <v>3072</v>
      </c>
      <c r="G109" s="673"/>
      <c r="H109" s="1166" t="s">
        <v>3630</v>
      </c>
      <c r="I109" s="1166"/>
      <c r="J109" s="1217"/>
      <c r="K109" s="1214" t="s">
        <v>2</v>
      </c>
      <c r="L109" s="1215"/>
      <c r="M109" s="1215"/>
      <c r="N109" s="1215"/>
      <c r="O109" s="1216"/>
      <c r="P109" s="380"/>
      <c r="Q109" s="380"/>
      <c r="R109" s="380"/>
      <c r="S109" s="380"/>
    </row>
    <row r="110" spans="1:19" s="290" customFormat="1" ht="19.899999999999999" customHeight="1">
      <c r="A110" s="1131" t="s">
        <v>3</v>
      </c>
      <c r="B110" s="1167" t="s">
        <v>4</v>
      </c>
      <c r="C110" s="1167" t="s">
        <v>5</v>
      </c>
      <c r="D110" s="1168" t="s">
        <v>4274</v>
      </c>
      <c r="E110" s="1169" t="s">
        <v>6</v>
      </c>
      <c r="F110" s="1170"/>
      <c r="G110" s="1171"/>
      <c r="H110" s="361" t="s">
        <v>29</v>
      </c>
      <c r="I110" s="482" t="s">
        <v>8</v>
      </c>
      <c r="J110" s="355" t="s">
        <v>9</v>
      </c>
      <c r="K110" s="553" t="s">
        <v>103</v>
      </c>
      <c r="L110" s="482" t="s">
        <v>4915</v>
      </c>
      <c r="M110" s="482" t="s">
        <v>3258</v>
      </c>
      <c r="N110" s="482" t="s">
        <v>3938</v>
      </c>
      <c r="O110" s="355" t="s">
        <v>3783</v>
      </c>
    </row>
    <row r="111" spans="1:19" s="290" customFormat="1" ht="19.899999999999999" customHeight="1">
      <c r="A111" s="1131"/>
      <c r="B111" s="1134"/>
      <c r="C111" s="1134"/>
      <c r="D111" s="1112"/>
      <c r="E111" s="1112" t="s">
        <v>13</v>
      </c>
      <c r="F111" s="1114" t="s">
        <v>14</v>
      </c>
      <c r="G111" s="1115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112</v>
      </c>
      <c r="M111" s="411" t="s">
        <v>113</v>
      </c>
      <c r="N111" s="411" t="s">
        <v>120</v>
      </c>
      <c r="O111" s="412" t="s">
        <v>3631</v>
      </c>
    </row>
    <row r="112" spans="1:19" s="290" customFormat="1" ht="19.899999999999999" customHeight="1" thickBot="1">
      <c r="A112" s="1132"/>
      <c r="B112" s="1135"/>
      <c r="C112" s="1135"/>
      <c r="D112" s="1113"/>
      <c r="E112" s="1113"/>
      <c r="F112" s="605" t="s">
        <v>4275</v>
      </c>
      <c r="G112" s="536" t="s">
        <v>4276</v>
      </c>
      <c r="H112" s="693"/>
      <c r="I112" s="636" t="s">
        <v>3990</v>
      </c>
      <c r="J112" s="441" t="s">
        <v>3990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32</v>
      </c>
      <c r="B113" s="610" t="s">
        <v>4690</v>
      </c>
      <c r="C113" s="493" t="str">
        <f>VLOOKUP((LEFT(B113,3)),'ships name'!A:C,2,FALSE)</f>
        <v>MAERSK SHIVLING</v>
      </c>
      <c r="D113" s="807" t="str">
        <f>VLOOKUP(C113,'ships name'!B:C,2,FALSE)</f>
        <v xml:space="preserve"> </v>
      </c>
      <c r="E113" s="611" t="str">
        <f>TEXT(LEFT(F113,3)-1,"000")&amp;"E"</f>
        <v>919E</v>
      </c>
      <c r="F113" s="611" t="str">
        <f>RIGHT(B113,3)&amp;"W"</f>
        <v>920W</v>
      </c>
      <c r="G113" s="501" t="s">
        <v>4695</v>
      </c>
      <c r="H113" s="583"/>
      <c r="I113" s="611">
        <f>J113</f>
        <v>43683</v>
      </c>
      <c r="J113" s="583">
        <v>43683</v>
      </c>
      <c r="K113" s="611">
        <f>J113+8</f>
        <v>43691</v>
      </c>
      <c r="L113" s="611">
        <f>J113+9</f>
        <v>43692</v>
      </c>
      <c r="M113" s="611">
        <f>J113+14</f>
        <v>43697</v>
      </c>
      <c r="N113" s="611">
        <f>J113+18</f>
        <v>43701</v>
      </c>
      <c r="O113" s="611">
        <f>J113+20</f>
        <v>43703</v>
      </c>
    </row>
    <row r="114" spans="1:21" s="290" customFormat="1" ht="19.899999999999999" customHeight="1">
      <c r="A114" s="617">
        <f>A113+1</f>
        <v>33</v>
      </c>
      <c r="B114" s="577" t="s">
        <v>4691</v>
      </c>
      <c r="C114" s="499" t="str">
        <f>VLOOKUP((LEFT(B114,3)),'ships name'!A:C,2,FALSE)</f>
        <v>MAERSK TANJONG</v>
      </c>
      <c r="D114" s="807" t="str">
        <f>VLOOKUP(C114,'ships name'!B:C,2,FALSE)</f>
        <v>马士基丹戎巴葛</v>
      </c>
      <c r="E114" s="580" t="str">
        <f>TEXT(LEFT(F114,3)-1,"000")&amp;"E"</f>
        <v>823E</v>
      </c>
      <c r="F114" s="580" t="str">
        <f>RIGHT(B114,3)&amp;"W"</f>
        <v>824W</v>
      </c>
      <c r="G114" s="487" t="s">
        <v>4696</v>
      </c>
      <c r="H114" s="633"/>
      <c r="I114" s="580">
        <f t="shared" ref="I114" si="57">J114</f>
        <v>43690</v>
      </c>
      <c r="J114" s="633">
        <f>J113+7</f>
        <v>43690</v>
      </c>
      <c r="K114" s="580">
        <f t="shared" ref="K114" si="58">J114+8</f>
        <v>43698</v>
      </c>
      <c r="L114" s="580">
        <f t="shared" ref="L114" si="59">J114+9</f>
        <v>43699</v>
      </c>
      <c r="M114" s="580">
        <f t="shared" ref="M114" si="60">J114+14</f>
        <v>43704</v>
      </c>
      <c r="N114" s="580">
        <f t="shared" ref="N114" si="61">J114+18</f>
        <v>43708</v>
      </c>
      <c r="O114" s="580">
        <f t="shared" ref="O114" si="62">J114+20</f>
        <v>43710</v>
      </c>
    </row>
    <row r="115" spans="1:21" s="290" customFormat="1" ht="19.899999999999999" customHeight="1">
      <c r="A115" s="617">
        <f>A114+1</f>
        <v>34</v>
      </c>
      <c r="B115" s="577" t="s">
        <v>4692</v>
      </c>
      <c r="C115" s="499" t="str">
        <f>VLOOKUP((LEFT(B115,3)),'ships name'!A:C,2,FALSE)</f>
        <v>MAERSK SALALAH</v>
      </c>
      <c r="D115" s="807" t="str">
        <f>VLOOKUP(C115,'ships name'!B:C,2,FALSE)</f>
        <v>马士基萨拉拉</v>
      </c>
      <c r="E115" s="580" t="str">
        <f>TEXT(LEFT(F115,3)-1,"000")&amp;"E"</f>
        <v>819E</v>
      </c>
      <c r="F115" s="580" t="str">
        <f>RIGHT(B115,3)&amp;"W"</f>
        <v>820W</v>
      </c>
      <c r="G115" s="487" t="s">
        <v>4697</v>
      </c>
      <c r="H115" s="633"/>
      <c r="I115" s="580">
        <f t="shared" ref="I115" si="63">J115</f>
        <v>43697</v>
      </c>
      <c r="J115" s="633">
        <f>J114+7</f>
        <v>43697</v>
      </c>
      <c r="K115" s="580">
        <f t="shared" ref="K115" si="64">J115+8</f>
        <v>43705</v>
      </c>
      <c r="L115" s="580">
        <f t="shared" ref="L115" si="65">J115+9</f>
        <v>43706</v>
      </c>
      <c r="M115" s="580">
        <f t="shared" ref="M115" si="66">J115+14</f>
        <v>43711</v>
      </c>
      <c r="N115" s="580">
        <f t="shared" ref="N115" si="67">J115+18</f>
        <v>43715</v>
      </c>
      <c r="O115" s="580">
        <f t="shared" ref="O115" si="68">J115+20</f>
        <v>43717</v>
      </c>
    </row>
    <row r="116" spans="1:21" s="290" customFormat="1" ht="19.899999999999999" customHeight="1">
      <c r="A116" s="617">
        <f>A115+1</f>
        <v>35</v>
      </c>
      <c r="B116" s="634" t="s">
        <v>4693</v>
      </c>
      <c r="C116" s="499" t="str">
        <f>VLOOKUP((LEFT(B116,3)),'ships name'!A:C,2,FALSE)</f>
        <v>MAERSK TAURUS</v>
      </c>
      <c r="D116" s="807" t="str">
        <f>VLOOKUP(C116,'ships name'!B:C,2,FALSE)</f>
        <v xml:space="preserve"> </v>
      </c>
      <c r="E116" s="580" t="str">
        <f>TEXT(LEFT(F116,3)-1,"000")&amp;"E"</f>
        <v>739E</v>
      </c>
      <c r="F116" s="580" t="str">
        <f>RIGHT(B116,3)&amp;"W"</f>
        <v>740W</v>
      </c>
      <c r="G116" s="487" t="s">
        <v>4698</v>
      </c>
      <c r="H116" s="633"/>
      <c r="I116" s="580">
        <f t="shared" ref="I116" si="69">J116</f>
        <v>43704</v>
      </c>
      <c r="J116" s="633">
        <f>J115+7</f>
        <v>43704</v>
      </c>
      <c r="K116" s="580">
        <f t="shared" ref="K116" si="70">J116+8</f>
        <v>43712</v>
      </c>
      <c r="L116" s="580">
        <f t="shared" ref="L116" si="71">J116+9</f>
        <v>43713</v>
      </c>
      <c r="M116" s="580">
        <f t="shared" ref="M116" si="72">J116+14</f>
        <v>43718</v>
      </c>
      <c r="N116" s="580">
        <f t="shared" ref="N116" si="73">J116+18</f>
        <v>43722</v>
      </c>
      <c r="O116" s="580">
        <f t="shared" ref="O116" si="74">J116+20</f>
        <v>43724</v>
      </c>
    </row>
    <row r="117" spans="1:21" s="290" customFormat="1" ht="19.899999999999999" customHeight="1">
      <c r="A117" s="617">
        <f>A116+1</f>
        <v>36</v>
      </c>
      <c r="B117" s="577" t="s">
        <v>4694</v>
      </c>
      <c r="C117" s="499" t="str">
        <f>VLOOKUP((LEFT(B117,3)),'ships name'!A:C,2,FALSE)</f>
        <v>MAERSK TAIKUNG</v>
      </c>
      <c r="D117" s="810">
        <f>VLOOKUP(C117,'ships name'!B:C,2,FALSE)</f>
        <v>0</v>
      </c>
      <c r="E117" s="580" t="str">
        <f>TEXT(LEFT(F117,3)-1,"000")&amp;"E"</f>
        <v>918E</v>
      </c>
      <c r="F117" s="580" t="str">
        <f>RIGHT(B117,3)&amp;"W"</f>
        <v>919W</v>
      </c>
      <c r="G117" s="487" t="s">
        <v>4699</v>
      </c>
      <c r="H117" s="633"/>
      <c r="I117" s="580">
        <f t="shared" ref="I117" si="75">J117</f>
        <v>43711</v>
      </c>
      <c r="J117" s="633">
        <f>J116+7</f>
        <v>43711</v>
      </c>
      <c r="K117" s="580">
        <f t="shared" ref="K117" si="76">J117+8</f>
        <v>43719</v>
      </c>
      <c r="L117" s="580">
        <f t="shared" ref="L117" si="77">J117+9</f>
        <v>43720</v>
      </c>
      <c r="M117" s="580">
        <f t="shared" ref="M117" si="78">J117+14</f>
        <v>43725</v>
      </c>
      <c r="N117" s="580">
        <f t="shared" ref="N117" si="79">J117+18</f>
        <v>43729</v>
      </c>
      <c r="O117" s="580">
        <f t="shared" ref="O117" si="80">J117+20</f>
        <v>43731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7" t="s">
        <v>137</v>
      </c>
      <c r="B120" s="673"/>
      <c r="C120" s="673"/>
      <c r="D120" s="672"/>
      <c r="E120" s="673" t="s">
        <v>4127</v>
      </c>
      <c r="F120" s="673"/>
      <c r="G120" s="673"/>
      <c r="H120" s="673"/>
      <c r="I120" s="673" t="s">
        <v>58</v>
      </c>
      <c r="J120" s="673"/>
      <c r="K120" s="1180" t="s">
        <v>2</v>
      </c>
      <c r="L120" s="1181"/>
      <c r="M120" s="1181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31" t="s">
        <v>3</v>
      </c>
      <c r="B121" s="1167" t="s">
        <v>4</v>
      </c>
      <c r="C121" s="1167" t="s">
        <v>5</v>
      </c>
      <c r="D121" s="1168" t="s">
        <v>4274</v>
      </c>
      <c r="E121" s="1169" t="s">
        <v>6</v>
      </c>
      <c r="F121" s="1170"/>
      <c r="G121" s="1171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133</v>
      </c>
      <c r="M121" s="355" t="s">
        <v>138</v>
      </c>
      <c r="N121" s="355" t="s">
        <v>3783</v>
      </c>
      <c r="O121" s="355" t="s">
        <v>138</v>
      </c>
    </row>
    <row r="122" spans="1:21" s="290" customFormat="1" ht="19.899999999999999" customHeight="1">
      <c r="A122" s="1131"/>
      <c r="B122" s="1134"/>
      <c r="C122" s="1134"/>
      <c r="D122" s="1112"/>
      <c r="E122" s="1112" t="s">
        <v>13</v>
      </c>
      <c r="F122" s="1114" t="s">
        <v>14</v>
      </c>
      <c r="G122" s="1115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136</v>
      </c>
      <c r="M122" s="412" t="s">
        <v>139</v>
      </c>
      <c r="N122" s="412" t="s">
        <v>3631</v>
      </c>
      <c r="O122" s="412" t="s">
        <v>3775</v>
      </c>
    </row>
    <row r="123" spans="1:21" s="290" customFormat="1" ht="19.899999999999999" customHeight="1" thickBot="1">
      <c r="A123" s="1132"/>
      <c r="B123" s="1135"/>
      <c r="C123" s="1135"/>
      <c r="D123" s="1113"/>
      <c r="E123" s="1113"/>
      <c r="F123" s="605" t="s">
        <v>4275</v>
      </c>
      <c r="G123" s="536" t="s">
        <v>4276</v>
      </c>
      <c r="H123" s="693" t="s">
        <v>34</v>
      </c>
      <c r="I123" s="636" t="s">
        <v>3987</v>
      </c>
      <c r="J123" s="441" t="s">
        <v>93</v>
      </c>
      <c r="K123" s="637" t="s">
        <v>140</v>
      </c>
      <c r="L123" s="707" t="s">
        <v>141</v>
      </c>
      <c r="M123" s="415"/>
      <c r="N123" s="415"/>
      <c r="O123" s="415"/>
    </row>
    <row r="124" spans="1:21" s="290" customFormat="1" ht="19.899999999999999" customHeight="1">
      <c r="A124" s="664">
        <v>32</v>
      </c>
      <c r="B124" s="610" t="s">
        <v>4562</v>
      </c>
      <c r="C124" s="493" t="str">
        <f>VLOOKUP((LEFT(B124,3)),'ships name'!A:C,2,FALSE)</f>
        <v>CMA CGM MEDEA</v>
      </c>
      <c r="D124" s="807" t="str">
        <f>VLOOKUP(C124,'ships name'!B:C,2,FALSE)</f>
        <v>达飞美狄亚</v>
      </c>
      <c r="E124" s="611" t="str">
        <f>F124</f>
        <v>0VK33W</v>
      </c>
      <c r="F124" s="580" t="str">
        <f t="shared" ref="F124:F126" si="81">LEFT(G124,6)</f>
        <v>0VK33W</v>
      </c>
      <c r="G124" s="501" t="s">
        <v>4563</v>
      </c>
      <c r="H124" s="583">
        <f>I124-1</f>
        <v>43679</v>
      </c>
      <c r="I124" s="583">
        <f>J124-1</f>
        <v>43680</v>
      </c>
      <c r="J124" s="583">
        <v>43681</v>
      </c>
      <c r="K124" s="583">
        <f>J124+7</f>
        <v>43688</v>
      </c>
      <c r="L124" s="583">
        <f>J124+8</f>
        <v>43689</v>
      </c>
      <c r="M124" s="583">
        <f>J124+18</f>
        <v>43699</v>
      </c>
      <c r="N124" s="583">
        <f t="shared" ref="N124:N126" si="82">J124+15</f>
        <v>43696</v>
      </c>
      <c r="O124" s="583">
        <f>J124+20</f>
        <v>43701</v>
      </c>
    </row>
    <row r="125" spans="1:21" s="290" customFormat="1" ht="19.899999999999999" customHeight="1">
      <c r="A125" s="648">
        <f>A124+1</f>
        <v>33</v>
      </c>
      <c r="B125" s="577" t="s">
        <v>4700</v>
      </c>
      <c r="C125" s="499" t="str">
        <f>VLOOKUP((LEFT(B125,3)),'ships name'!A:C,2,FALSE)</f>
        <v>CMA CGM RIGOLETTO</v>
      </c>
      <c r="D125" s="807" t="str">
        <f>VLOOKUP(C125,'ships name'!B:C,2,FALSE)</f>
        <v>美总达飞弄臣</v>
      </c>
      <c r="E125" s="611" t="str">
        <f t="shared" ref="E125:E128" si="83">F125</f>
        <v>0VK35W</v>
      </c>
      <c r="F125" s="580" t="str">
        <f t="shared" si="81"/>
        <v>0VK35W</v>
      </c>
      <c r="G125" s="487" t="s">
        <v>4703</v>
      </c>
      <c r="H125" s="633">
        <f t="shared" ref="H125" si="84">I125-1</f>
        <v>43686</v>
      </c>
      <c r="I125" s="633">
        <f>J125-1</f>
        <v>43687</v>
      </c>
      <c r="J125" s="633">
        <f>J124+7</f>
        <v>43688</v>
      </c>
      <c r="K125" s="633">
        <f>J125+7</f>
        <v>43695</v>
      </c>
      <c r="L125" s="633">
        <f t="shared" ref="L125" si="85">J125+8</f>
        <v>43696</v>
      </c>
      <c r="M125" s="633">
        <f>J125+18</f>
        <v>43706</v>
      </c>
      <c r="N125" s="633">
        <f t="shared" si="82"/>
        <v>43703</v>
      </c>
      <c r="O125" s="633">
        <f>J125+20</f>
        <v>43708</v>
      </c>
    </row>
    <row r="126" spans="1:21" s="290" customFormat="1" ht="19.899999999999999" customHeight="1">
      <c r="A126" s="648">
        <f>A125+1</f>
        <v>34</v>
      </c>
      <c r="B126" s="646" t="s">
        <v>4701</v>
      </c>
      <c r="C126" s="499" t="str">
        <f>VLOOKUP((LEFT(B126,3)),'ships name'!A:C,2,FALSE)</f>
        <v>GSL ELENI</v>
      </c>
      <c r="D126" s="807" t="str">
        <f>VLOOKUP(C126,'ships name'!B:C,2,FALSE)</f>
        <v xml:space="preserve"> </v>
      </c>
      <c r="E126" s="611" t="str">
        <f t="shared" si="83"/>
        <v>0VK37W</v>
      </c>
      <c r="F126" s="580" t="str">
        <f t="shared" si="81"/>
        <v>0VK37W</v>
      </c>
      <c r="G126" s="487" t="s">
        <v>4704</v>
      </c>
      <c r="H126" s="633">
        <f t="shared" ref="H126" si="86">I126-1</f>
        <v>43693</v>
      </c>
      <c r="I126" s="633">
        <f>J126-1</f>
        <v>43694</v>
      </c>
      <c r="J126" s="633">
        <f>J125+7</f>
        <v>43695</v>
      </c>
      <c r="K126" s="633">
        <f>J126+7</f>
        <v>43702</v>
      </c>
      <c r="L126" s="633">
        <f t="shared" ref="L126" si="87">J126+8</f>
        <v>43703</v>
      </c>
      <c r="M126" s="633">
        <f t="shared" ref="M126" si="88">J126+18</f>
        <v>43713</v>
      </c>
      <c r="N126" s="633">
        <f t="shared" si="82"/>
        <v>43710</v>
      </c>
      <c r="O126" s="633">
        <f t="shared" ref="O126" si="89">J126+20</f>
        <v>43715</v>
      </c>
    </row>
    <row r="127" spans="1:21" s="290" customFormat="1" ht="19.899999999999999" customHeight="1">
      <c r="A127" s="648">
        <f>A126+1</f>
        <v>35</v>
      </c>
      <c r="B127" s="646" t="s">
        <v>4702</v>
      </c>
      <c r="C127" s="499" t="str">
        <f>VLOOKUP((LEFT(B127,3)),'ships name'!A:C,2,FALSE)</f>
        <v>COSCO JAPAN</v>
      </c>
      <c r="D127" s="807" t="str">
        <f>VLOOKUP(C127,'ships name'!B:C,2,FALSE)</f>
        <v>中远日本</v>
      </c>
      <c r="E127" s="611" t="str">
        <f t="shared" si="83"/>
        <v>352W</v>
      </c>
      <c r="F127" s="580" t="str">
        <f>RIGHT(B127,3)&amp;"W"</f>
        <v>352W</v>
      </c>
      <c r="G127" s="487" t="s">
        <v>4705</v>
      </c>
      <c r="H127" s="633">
        <f t="shared" ref="H127" si="90">I127-1</f>
        <v>43700</v>
      </c>
      <c r="I127" s="633">
        <f>J127-1</f>
        <v>43701</v>
      </c>
      <c r="J127" s="633">
        <f>J126+7</f>
        <v>43702</v>
      </c>
      <c r="K127" s="633">
        <f>J127+7</f>
        <v>43709</v>
      </c>
      <c r="L127" s="633">
        <f t="shared" ref="L127" si="91">J127+8</f>
        <v>43710</v>
      </c>
      <c r="M127" s="633">
        <f t="shared" ref="M127" si="92">J127+18</f>
        <v>43720</v>
      </c>
      <c r="N127" s="633">
        <f t="shared" ref="N127" si="93">J127+15</f>
        <v>43717</v>
      </c>
      <c r="O127" s="633">
        <f t="shared" ref="O127" si="94">J127+20</f>
        <v>43722</v>
      </c>
    </row>
    <row r="128" spans="1:21" s="290" customFormat="1" ht="19.899999999999999" customHeight="1" thickBot="1">
      <c r="A128" s="692">
        <f>A127+1</f>
        <v>36</v>
      </c>
      <c r="B128" s="593" t="s">
        <v>27</v>
      </c>
      <c r="C128" s="486" t="str">
        <f>VLOOKUP((LEFT(B128,3)),'ships name'!A:C,2,FALSE)</f>
        <v>TO BE ADVISED</v>
      </c>
      <c r="D128" s="813" t="str">
        <f>VLOOKUP(C128,'ships name'!B:C,2,FALSE)</f>
        <v>TO BE ADVISED</v>
      </c>
      <c r="E128" s="611" t="str">
        <f t="shared" si="83"/>
        <v>TBAW</v>
      </c>
      <c r="F128" s="580" t="str">
        <f>RIGHT(B128,3)&amp;"W"</f>
        <v>TBAW</v>
      </c>
      <c r="G128" s="503" t="s">
        <v>4706</v>
      </c>
      <c r="H128" s="630">
        <f t="shared" ref="H128" si="95">I128-1</f>
        <v>43707</v>
      </c>
      <c r="I128" s="630">
        <f>J128-1</f>
        <v>43708</v>
      </c>
      <c r="J128" s="630">
        <f>J127+7</f>
        <v>43709</v>
      </c>
      <c r="K128" s="630">
        <f>J128+7</f>
        <v>43716</v>
      </c>
      <c r="L128" s="630">
        <f t="shared" ref="L128" si="96">J128+8</f>
        <v>43717</v>
      </c>
      <c r="M128" s="630">
        <f t="shared" ref="M128" si="97">J128+18</f>
        <v>43727</v>
      </c>
      <c r="N128" s="633">
        <f t="shared" ref="N128" si="98">J128+15</f>
        <v>43724</v>
      </c>
      <c r="O128" s="633">
        <f t="shared" ref="O128" si="99">J128+20</f>
        <v>43729</v>
      </c>
    </row>
    <row r="129" spans="1:19" s="103" customFormat="1" ht="25.9" customHeight="1" thickBot="1">
      <c r="A129" s="1165" t="s">
        <v>4284</v>
      </c>
      <c r="B129" s="1166"/>
      <c r="C129" s="1166"/>
      <c r="D129" s="672"/>
      <c r="E129" s="673" t="s">
        <v>74</v>
      </c>
      <c r="F129" s="673" t="s">
        <v>482</v>
      </c>
      <c r="G129" s="673"/>
      <c r="H129" s="673"/>
      <c r="I129" s="673" t="s">
        <v>75</v>
      </c>
      <c r="J129" s="673" t="s">
        <v>422</v>
      </c>
      <c r="K129" s="1162" t="s">
        <v>2</v>
      </c>
      <c r="L129" s="1163"/>
      <c r="M129" s="1163"/>
      <c r="N129" s="1164"/>
      <c r="O129" s="568"/>
      <c r="P129" s="568"/>
      <c r="Q129" s="568"/>
      <c r="R129" s="568"/>
      <c r="S129" s="568"/>
    </row>
    <row r="130" spans="1:19" s="290" customFormat="1" ht="19.899999999999999" customHeight="1">
      <c r="A130" s="1131" t="s">
        <v>3</v>
      </c>
      <c r="B130" s="1167" t="s">
        <v>4</v>
      </c>
      <c r="C130" s="1167" t="s">
        <v>5</v>
      </c>
      <c r="D130" s="1168" t="s">
        <v>4274</v>
      </c>
      <c r="E130" s="1169" t="s">
        <v>6</v>
      </c>
      <c r="F130" s="1170"/>
      <c r="G130" s="1171"/>
      <c r="H130" s="361" t="s">
        <v>7</v>
      </c>
      <c r="I130" s="562" t="s">
        <v>8</v>
      </c>
      <c r="J130" s="355" t="s">
        <v>9</v>
      </c>
      <c r="K130" s="407" t="s">
        <v>103</v>
      </c>
      <c r="L130" s="596" t="s">
        <v>133</v>
      </c>
      <c r="M130" s="596" t="s">
        <v>3938</v>
      </c>
      <c r="N130" s="789" t="s">
        <v>138</v>
      </c>
    </row>
    <row r="131" spans="1:19" s="290" customFormat="1" ht="19.899999999999999" customHeight="1">
      <c r="A131" s="1131"/>
      <c r="B131" s="1134"/>
      <c r="C131" s="1134"/>
      <c r="D131" s="1112"/>
      <c r="E131" s="1112" t="s">
        <v>13</v>
      </c>
      <c r="F131" s="1114" t="s">
        <v>14</v>
      </c>
      <c r="G131" s="1115"/>
      <c r="H131" s="359" t="s">
        <v>15</v>
      </c>
      <c r="I131" s="602" t="s">
        <v>16</v>
      </c>
      <c r="J131" s="412" t="s">
        <v>17</v>
      </c>
      <c r="K131" s="410" t="s">
        <v>89</v>
      </c>
      <c r="L131" s="602" t="s">
        <v>136</v>
      </c>
      <c r="M131" s="602" t="s">
        <v>120</v>
      </c>
      <c r="N131" s="790" t="s">
        <v>139</v>
      </c>
    </row>
    <row r="132" spans="1:19" s="290" customFormat="1" ht="19.899999999999999" customHeight="1" thickBot="1">
      <c r="A132" s="1132"/>
      <c r="B132" s="1135"/>
      <c r="C132" s="1135"/>
      <c r="D132" s="1113"/>
      <c r="E132" s="1113"/>
      <c r="F132" s="605" t="s">
        <v>4275</v>
      </c>
      <c r="G132" s="567" t="s">
        <v>4276</v>
      </c>
      <c r="H132" s="693" t="s">
        <v>4318</v>
      </c>
      <c r="I132" s="636" t="s">
        <v>3343</v>
      </c>
      <c r="J132" s="441" t="s">
        <v>187</v>
      </c>
      <c r="K132" s="413"/>
      <c r="L132" s="604"/>
      <c r="M132" s="604"/>
      <c r="N132" s="791"/>
    </row>
    <row r="133" spans="1:19" s="290" customFormat="1" ht="19.899999999999999" customHeight="1">
      <c r="A133" s="650">
        <v>31</v>
      </c>
      <c r="B133" s="610" t="s">
        <v>4564</v>
      </c>
      <c r="C133" s="565" t="str">
        <f>VLOOKUP((LEFT(B133,3)),'ships name'!A:C,2,FALSE)</f>
        <v>XIN LOS ANGELES</v>
      </c>
      <c r="D133" s="807" t="str">
        <f>VLOOKUP(C133,'ships name'!B:C,2,FALSE)</f>
        <v>新洛杉矶</v>
      </c>
      <c r="E133" s="610" t="str">
        <f>TEXT(LEFT(F133,3)-1,"000")&amp;"E"</f>
        <v>131E</v>
      </c>
      <c r="F133" s="610" t="str">
        <f>RIGHT(B133,3)&amp;"W"</f>
        <v>132W</v>
      </c>
      <c r="G133" s="497" t="s">
        <v>4565</v>
      </c>
      <c r="H133" s="583">
        <f>I133-1</f>
        <v>43677</v>
      </c>
      <c r="I133" s="583">
        <f>J133-1</f>
        <v>43678</v>
      </c>
      <c r="J133" s="583">
        <v>43679</v>
      </c>
      <c r="K133" s="788">
        <f>J133+8</f>
        <v>43687</v>
      </c>
      <c r="L133" s="788">
        <f>J133+10</f>
        <v>43689</v>
      </c>
      <c r="M133" s="788">
        <f>J133+16</f>
        <v>43695</v>
      </c>
      <c r="N133" s="792">
        <f>J133+20</f>
        <v>43699</v>
      </c>
    </row>
    <row r="134" spans="1:19" s="290" customFormat="1" ht="19.899999999999999" customHeight="1">
      <c r="A134" s="649">
        <f>A133+1</f>
        <v>32</v>
      </c>
      <c r="B134" s="577" t="s">
        <v>4947</v>
      </c>
      <c r="C134" s="563" t="str">
        <f>VLOOKUP((LEFT(B134,3)),'ships name'!A:C,2,FALSE)</f>
        <v>CSCL ASIA</v>
      </c>
      <c r="D134" s="807" t="str">
        <f>VLOOKUP(C134,'ships name'!B:C,2,FALSE)</f>
        <v>中海亚洲</v>
      </c>
      <c r="E134" s="610" t="str">
        <f>TEXT(LEFT(F134,3)-1,"000")&amp;"E"</f>
        <v>134E</v>
      </c>
      <c r="F134" s="610" t="str">
        <f>RIGHT(B134,3)&amp;"W"</f>
        <v>135W</v>
      </c>
      <c r="G134" s="623" t="s">
        <v>4708</v>
      </c>
      <c r="H134" s="583">
        <f t="shared" ref="H134:H137" si="100">I134-1</f>
        <v>43684</v>
      </c>
      <c r="I134" s="583">
        <f t="shared" ref="I134:I137" si="101">J134-1</f>
        <v>43685</v>
      </c>
      <c r="J134" s="633">
        <f>J133+7</f>
        <v>43686</v>
      </c>
      <c r="K134" s="633">
        <f t="shared" ref="K134:K137" si="102">J134+8</f>
        <v>43694</v>
      </c>
      <c r="L134" s="633">
        <f t="shared" ref="L134:L137" si="103">J134+10</f>
        <v>43696</v>
      </c>
      <c r="M134" s="633">
        <f t="shared" ref="M134:M137" si="104">J134+16</f>
        <v>43702</v>
      </c>
      <c r="N134" s="793">
        <f t="shared" ref="N134:N137" si="105">J134+20</f>
        <v>43706</v>
      </c>
    </row>
    <row r="135" spans="1:19" s="290" customFormat="1" ht="19.899999999999999" customHeight="1">
      <c r="A135" s="649">
        <f>A134+1</f>
        <v>33</v>
      </c>
      <c r="B135" s="646" t="s">
        <v>4707</v>
      </c>
      <c r="C135" s="563" t="str">
        <f>VLOOKUP((LEFT(B135,3)),'ships name'!A:C,2,FALSE)</f>
        <v>Cosco Thailand</v>
      </c>
      <c r="D135" s="807" t="str">
        <f>VLOOKUP(C135,'ships name'!B:C,2,FALSE)</f>
        <v>中远泰国</v>
      </c>
      <c r="E135" s="577" t="str">
        <f>F135</f>
        <v>066W</v>
      </c>
      <c r="F135" s="610" t="str">
        <f>RIGHT(B135,3)&amp;"W"</f>
        <v>066W</v>
      </c>
      <c r="G135" s="623" t="s">
        <v>4709</v>
      </c>
      <c r="H135" s="583">
        <f t="shared" si="100"/>
        <v>43691</v>
      </c>
      <c r="I135" s="583">
        <f t="shared" si="101"/>
        <v>43692</v>
      </c>
      <c r="J135" s="633">
        <f>J134+7</f>
        <v>43693</v>
      </c>
      <c r="K135" s="633">
        <f t="shared" si="102"/>
        <v>43701</v>
      </c>
      <c r="L135" s="633">
        <f t="shared" si="103"/>
        <v>43703</v>
      </c>
      <c r="M135" s="633">
        <f t="shared" si="104"/>
        <v>43709</v>
      </c>
      <c r="N135" s="793">
        <f t="shared" si="105"/>
        <v>43713</v>
      </c>
    </row>
    <row r="136" spans="1:19" s="290" customFormat="1" ht="19.899999999999999" customHeight="1">
      <c r="A136" s="649">
        <f t="shared" ref="A136:A137" si="106">A135+1</f>
        <v>34</v>
      </c>
      <c r="B136" s="646" t="s">
        <v>27</v>
      </c>
      <c r="C136" s="563" t="str">
        <f>VLOOKUP((LEFT(B136,3)),'ships name'!A:C,2,FALSE)</f>
        <v>TO BE ADVISED</v>
      </c>
      <c r="D136" s="807" t="str">
        <f>VLOOKUP(C136,'ships name'!B:C,2,FALSE)</f>
        <v>TO BE ADVISED</v>
      </c>
      <c r="E136" s="577" t="s">
        <v>4352</v>
      </c>
      <c r="F136" s="577" t="str">
        <f t="shared" ref="F136:F137" si="107">RIGHT(B136,3)&amp;"W"</f>
        <v>TBAW</v>
      </c>
      <c r="G136" s="623" t="s">
        <v>4710</v>
      </c>
      <c r="H136" s="583">
        <f t="shared" si="100"/>
        <v>43698</v>
      </c>
      <c r="I136" s="583">
        <f t="shared" si="101"/>
        <v>43699</v>
      </c>
      <c r="J136" s="633">
        <f>J135+7</f>
        <v>43700</v>
      </c>
      <c r="K136" s="633">
        <f t="shared" si="102"/>
        <v>43708</v>
      </c>
      <c r="L136" s="633">
        <f t="shared" si="103"/>
        <v>43710</v>
      </c>
      <c r="M136" s="633">
        <f t="shared" si="104"/>
        <v>43716</v>
      </c>
      <c r="N136" s="793">
        <f t="shared" si="105"/>
        <v>43720</v>
      </c>
    </row>
    <row r="137" spans="1:19" s="290" customFormat="1" ht="19.899999999999999" customHeight="1" thickBot="1">
      <c r="A137" s="649">
        <f t="shared" si="106"/>
        <v>35</v>
      </c>
      <c r="B137" s="651" t="s">
        <v>27</v>
      </c>
      <c r="C137" s="564" t="str">
        <f>VLOOKUP((LEFT(B137,3)),'ships name'!A:C,2,FALSE)</f>
        <v>TO BE ADVISED</v>
      </c>
      <c r="D137" s="813" t="str">
        <f>VLOOKUP(C137,'ships name'!B:C,2,FALSE)</f>
        <v>TO BE ADVISED</v>
      </c>
      <c r="E137" s="614" t="e">
        <f>TEXT(LEFT(F137,3)-1,"000")&amp;"E"</f>
        <v>#VALUE!</v>
      </c>
      <c r="F137" s="614" t="str">
        <f t="shared" si="107"/>
        <v>TBAW</v>
      </c>
      <c r="G137" s="1089" t="s">
        <v>4711</v>
      </c>
      <c r="H137" s="583">
        <f t="shared" si="100"/>
        <v>43705</v>
      </c>
      <c r="I137" s="647">
        <f t="shared" si="101"/>
        <v>43706</v>
      </c>
      <c r="J137" s="647">
        <f>J136+7</f>
        <v>43707</v>
      </c>
      <c r="K137" s="630">
        <f t="shared" si="102"/>
        <v>43715</v>
      </c>
      <c r="L137" s="630">
        <f t="shared" si="103"/>
        <v>43717</v>
      </c>
      <c r="M137" s="630">
        <f t="shared" si="104"/>
        <v>43723</v>
      </c>
      <c r="N137" s="797">
        <f t="shared" si="105"/>
        <v>43727</v>
      </c>
    </row>
    <row r="138" spans="1:19" s="103" customFormat="1" ht="25.9" customHeight="1" thickBot="1">
      <c r="A138" s="1165" t="s">
        <v>4316</v>
      </c>
      <c r="B138" s="1166"/>
      <c r="C138" s="1166"/>
      <c r="D138" s="672"/>
      <c r="E138" s="944" t="s">
        <v>74</v>
      </c>
      <c r="F138" s="944" t="s">
        <v>482</v>
      </c>
      <c r="G138" s="944"/>
      <c r="H138" s="945" t="s">
        <v>75</v>
      </c>
      <c r="I138" s="944" t="s">
        <v>4317</v>
      </c>
      <c r="J138" s="946" t="s">
        <v>29</v>
      </c>
      <c r="K138" s="1162" t="s">
        <v>2</v>
      </c>
      <c r="L138" s="1163"/>
      <c r="M138" s="1163"/>
      <c r="N138" s="1163"/>
      <c r="O138" s="1163"/>
      <c r="P138" s="1164"/>
      <c r="Q138" s="568"/>
      <c r="R138" s="568"/>
      <c r="S138" s="568"/>
    </row>
    <row r="139" spans="1:19" s="290" customFormat="1" ht="19.899999999999999" customHeight="1">
      <c r="A139" s="1131" t="s">
        <v>3</v>
      </c>
      <c r="B139" s="1167" t="s">
        <v>4</v>
      </c>
      <c r="C139" s="1167" t="s">
        <v>5</v>
      </c>
      <c r="D139" s="1168" t="s">
        <v>4274</v>
      </c>
      <c r="E139" s="1169" t="s">
        <v>6</v>
      </c>
      <c r="F139" s="1170"/>
      <c r="G139" s="1171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133</v>
      </c>
      <c r="M139" s="596" t="s">
        <v>4286</v>
      </c>
      <c r="N139" s="789" t="s">
        <v>4285</v>
      </c>
      <c r="O139" s="789" t="s">
        <v>138</v>
      </c>
      <c r="P139" s="789" t="s">
        <v>3783</v>
      </c>
    </row>
    <row r="140" spans="1:19" s="290" customFormat="1" ht="19.899999999999999" customHeight="1">
      <c r="A140" s="1131"/>
      <c r="B140" s="1134"/>
      <c r="C140" s="1134"/>
      <c r="D140" s="1112"/>
      <c r="E140" s="1112" t="s">
        <v>13</v>
      </c>
      <c r="F140" s="1114" t="s">
        <v>14</v>
      </c>
      <c r="G140" s="1115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136</v>
      </c>
      <c r="M140" s="602" t="s">
        <v>113</v>
      </c>
      <c r="N140" s="790" t="s">
        <v>139</v>
      </c>
      <c r="O140" s="790" t="s">
        <v>139</v>
      </c>
      <c r="P140" s="790" t="s">
        <v>3631</v>
      </c>
    </row>
    <row r="141" spans="1:19" s="290" customFormat="1" ht="19.899999999999999" customHeight="1" thickBot="1">
      <c r="A141" s="1132"/>
      <c r="B141" s="1135"/>
      <c r="C141" s="1135"/>
      <c r="D141" s="1113"/>
      <c r="E141" s="1113"/>
      <c r="F141" s="605" t="s">
        <v>4275</v>
      </c>
      <c r="G141" s="567" t="s">
        <v>4276</v>
      </c>
      <c r="H141" s="693" t="s">
        <v>4318</v>
      </c>
      <c r="I141" s="636" t="s">
        <v>3343</v>
      </c>
      <c r="J141" s="441" t="s">
        <v>187</v>
      </c>
      <c r="K141" s="413"/>
      <c r="L141" s="604"/>
      <c r="M141" s="604"/>
      <c r="N141" s="791"/>
      <c r="O141" s="791"/>
      <c r="P141" s="791"/>
    </row>
    <row r="142" spans="1:19" s="290" customFormat="1" ht="19.899999999999999" customHeight="1">
      <c r="A142" s="650">
        <v>31</v>
      </c>
      <c r="B142" s="610" t="s">
        <v>4566</v>
      </c>
      <c r="C142" s="565" t="str">
        <f>VLOOKUP((LEFT(B142,3)),'ships name'!A:C,2,FALSE)</f>
        <v>APL ENGLAND</v>
      </c>
      <c r="D142" s="807" t="str">
        <f>VLOOKUP(C142,'ships name'!B:C,2,FALSE)</f>
        <v>美总英格兰</v>
      </c>
      <c r="E142" s="577" t="str">
        <f>TEXT(LEFT(F142,3)-1,"000")&amp;"E"</f>
        <v>038E</v>
      </c>
      <c r="F142" s="577" t="str">
        <f t="shared" ref="F142:F146" si="108">RIGHT(B142,3)&amp;"W"</f>
        <v>039W</v>
      </c>
      <c r="G142" s="566" t="s">
        <v>4567</v>
      </c>
      <c r="H142" s="788">
        <f>I142-1</f>
        <v>43677</v>
      </c>
      <c r="I142" s="788">
        <f>J142</f>
        <v>43678</v>
      </c>
      <c r="J142" s="788">
        <v>43678</v>
      </c>
      <c r="K142" s="788">
        <f>J142+9</f>
        <v>43687</v>
      </c>
      <c r="L142" s="788">
        <f>J142+10</f>
        <v>43688</v>
      </c>
      <c r="M142" s="788">
        <f>J142+14</f>
        <v>43692</v>
      </c>
      <c r="N142" s="795">
        <f>J142+18</f>
        <v>43696</v>
      </c>
      <c r="O142" s="795">
        <f>J142+20</f>
        <v>43698</v>
      </c>
      <c r="P142" s="792">
        <f>J142+22</f>
        <v>43700</v>
      </c>
    </row>
    <row r="143" spans="1:19" s="290" customFormat="1" ht="19.899999999999999" customHeight="1">
      <c r="A143" s="649">
        <f>A142+1</f>
        <v>32</v>
      </c>
      <c r="B143" s="577" t="s">
        <v>4712</v>
      </c>
      <c r="C143" s="563" t="str">
        <f>VLOOKUP((LEFT(B143,3)),'ships name'!A:C,2,FALSE)</f>
        <v>WAN HAI 611</v>
      </c>
      <c r="D143" s="807">
        <f>VLOOKUP(C143,'ships name'!B:C,2,FALSE)</f>
        <v>0</v>
      </c>
      <c r="E143" s="577" t="str">
        <f>TEXT(LEFT(F143,3)-1,"000")&amp;"E"</f>
        <v>037E</v>
      </c>
      <c r="F143" s="577" t="str">
        <f t="shared" si="108"/>
        <v>038W</v>
      </c>
      <c r="G143" s="563" t="s">
        <v>4716</v>
      </c>
      <c r="H143" s="633">
        <f t="shared" ref="H143:H146" si="109">I143-1</f>
        <v>43684</v>
      </c>
      <c r="I143" s="633">
        <f t="shared" ref="I143:I146" si="110">J143</f>
        <v>43685</v>
      </c>
      <c r="J143" s="633">
        <f>J142+7</f>
        <v>43685</v>
      </c>
      <c r="K143" s="633">
        <f t="shared" ref="K143:K146" si="111">J143+9</f>
        <v>43694</v>
      </c>
      <c r="L143" s="633">
        <f t="shared" ref="L143:L146" si="112">J143+10</f>
        <v>43695</v>
      </c>
      <c r="M143" s="633">
        <f t="shared" ref="M143:M146" si="113">J143+14</f>
        <v>43699</v>
      </c>
      <c r="N143" s="727">
        <f t="shared" ref="N143:N146" si="114">J143+18</f>
        <v>43703</v>
      </c>
      <c r="O143" s="727">
        <f t="shared" ref="O143:O146" si="115">J143+20</f>
        <v>43705</v>
      </c>
      <c r="P143" s="793">
        <f t="shared" ref="P143:P146" si="116">J143+22</f>
        <v>43707</v>
      </c>
    </row>
    <row r="144" spans="1:19" s="290" customFormat="1" ht="19.899999999999999" customHeight="1">
      <c r="A144" s="649">
        <f>A143+1</f>
        <v>33</v>
      </c>
      <c r="B144" s="646" t="s">
        <v>4713</v>
      </c>
      <c r="C144" s="563" t="str">
        <f>VLOOKUP((LEFT(B144,3)),'ships name'!A:C,2,FALSE)</f>
        <v>KOTA CABAR</v>
      </c>
      <c r="D144" s="807" t="str">
        <f>VLOOKUP(C144,'ships name'!B:C,2,FALSE)</f>
        <v>胜城</v>
      </c>
      <c r="E144" s="577" t="str">
        <f>TEXT(LEFT(F144,3)-1,"000")&amp;"E"</f>
        <v>045E</v>
      </c>
      <c r="F144" s="577" t="str">
        <f t="shared" si="108"/>
        <v>046W</v>
      </c>
      <c r="G144" s="563" t="s">
        <v>4717</v>
      </c>
      <c r="H144" s="633">
        <f t="shared" si="109"/>
        <v>43691</v>
      </c>
      <c r="I144" s="633">
        <f t="shared" si="110"/>
        <v>43692</v>
      </c>
      <c r="J144" s="633">
        <f>J143+7</f>
        <v>43692</v>
      </c>
      <c r="K144" s="633">
        <f t="shared" si="111"/>
        <v>43701</v>
      </c>
      <c r="L144" s="633">
        <f t="shared" si="112"/>
        <v>43702</v>
      </c>
      <c r="M144" s="633">
        <f t="shared" si="113"/>
        <v>43706</v>
      </c>
      <c r="N144" s="727">
        <f t="shared" si="114"/>
        <v>43710</v>
      </c>
      <c r="O144" s="727">
        <f t="shared" si="115"/>
        <v>43712</v>
      </c>
      <c r="P144" s="793">
        <f t="shared" si="116"/>
        <v>43714</v>
      </c>
    </row>
    <row r="145" spans="1:19" s="290" customFormat="1" ht="19.899999999999999" customHeight="1">
      <c r="A145" s="649">
        <f>A144+1</f>
        <v>34</v>
      </c>
      <c r="B145" s="646" t="s">
        <v>4714</v>
      </c>
      <c r="C145" s="563" t="str">
        <f>VLOOKUP((LEFT(B145,3)),'ships name'!A:C,2,FALSE)</f>
        <v>COSCO HONG KONG</v>
      </c>
      <c r="D145" s="807" t="str">
        <f>VLOOKUP(C145,'ships name'!B:C,2,FALSE)</f>
        <v>中远香港</v>
      </c>
      <c r="E145" s="577" t="str">
        <f>TEXT(LEFT(F145,3)-1,"000")&amp;"E"</f>
        <v>142E</v>
      </c>
      <c r="F145" s="577" t="str">
        <f t="shared" si="108"/>
        <v>143W</v>
      </c>
      <c r="G145" s="563" t="s">
        <v>4718</v>
      </c>
      <c r="H145" s="633">
        <f t="shared" si="109"/>
        <v>43698</v>
      </c>
      <c r="I145" s="633">
        <f t="shared" si="110"/>
        <v>43699</v>
      </c>
      <c r="J145" s="633">
        <f>J144+7</f>
        <v>43699</v>
      </c>
      <c r="K145" s="633">
        <f t="shared" si="111"/>
        <v>43708</v>
      </c>
      <c r="L145" s="633">
        <f t="shared" si="112"/>
        <v>43709</v>
      </c>
      <c r="M145" s="633">
        <f t="shared" si="113"/>
        <v>43713</v>
      </c>
      <c r="N145" s="727">
        <f t="shared" si="114"/>
        <v>43717</v>
      </c>
      <c r="O145" s="727">
        <f t="shared" si="115"/>
        <v>43719</v>
      </c>
      <c r="P145" s="793">
        <f t="shared" si="116"/>
        <v>43721</v>
      </c>
    </row>
    <row r="146" spans="1:19" s="290" customFormat="1" ht="19.899999999999999" customHeight="1" thickBot="1">
      <c r="A146" s="649">
        <f>A145+1</f>
        <v>35</v>
      </c>
      <c r="B146" s="651" t="s">
        <v>4715</v>
      </c>
      <c r="C146" s="564" t="str">
        <f>VLOOKUP((LEFT(B146,3)),'ships name'!A:C,2,FALSE)</f>
        <v>E.R. FELIXSTOWE</v>
      </c>
      <c r="D146" s="808" t="str">
        <f>VLOOKUP(C146,'ships name'!B:C,2,FALSE)</f>
        <v xml:space="preserve"> </v>
      </c>
      <c r="E146" s="614" t="str">
        <f>TEXT(LEFT(F146,3)-1,"000")&amp;"E"</f>
        <v>064E</v>
      </c>
      <c r="F146" s="614" t="str">
        <f t="shared" si="108"/>
        <v>065W</v>
      </c>
      <c r="G146" s="564" t="s">
        <v>4719</v>
      </c>
      <c r="H146" s="647">
        <f t="shared" si="109"/>
        <v>43705</v>
      </c>
      <c r="I146" s="647">
        <f t="shared" si="110"/>
        <v>43706</v>
      </c>
      <c r="J146" s="647">
        <f>J145+7</f>
        <v>43706</v>
      </c>
      <c r="K146" s="647">
        <f t="shared" si="111"/>
        <v>43715</v>
      </c>
      <c r="L146" s="647">
        <f t="shared" si="112"/>
        <v>43716</v>
      </c>
      <c r="M146" s="647">
        <f t="shared" si="113"/>
        <v>43720</v>
      </c>
      <c r="N146" s="796">
        <f t="shared" si="114"/>
        <v>43724</v>
      </c>
      <c r="O146" s="796">
        <f t="shared" si="115"/>
        <v>43726</v>
      </c>
      <c r="P146" s="794">
        <f t="shared" si="116"/>
        <v>43728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65" t="s">
        <v>142</v>
      </c>
      <c r="B148" s="1166"/>
      <c r="C148" s="1166"/>
      <c r="D148" s="672"/>
      <c r="E148" s="673" t="s">
        <v>143</v>
      </c>
      <c r="F148" s="673"/>
      <c r="G148" s="673"/>
      <c r="H148" s="672" t="s">
        <v>144</v>
      </c>
      <c r="I148" s="673"/>
      <c r="J148" s="674"/>
      <c r="K148" s="1162" t="s">
        <v>2</v>
      </c>
      <c r="L148" s="1163"/>
      <c r="M148" s="1164"/>
      <c r="N148" s="102"/>
      <c r="O148" s="102"/>
      <c r="P148" s="102"/>
    </row>
    <row r="149" spans="1:19" s="290" customFormat="1" ht="19.899999999999999" customHeight="1">
      <c r="A149" s="1176" t="s">
        <v>3</v>
      </c>
      <c r="B149" s="1177" t="s">
        <v>4</v>
      </c>
      <c r="C149" s="1177" t="s">
        <v>5</v>
      </c>
      <c r="D149" s="1110" t="s">
        <v>4274</v>
      </c>
      <c r="E149" s="1124" t="s">
        <v>6</v>
      </c>
      <c r="F149" s="1125"/>
      <c r="G149" s="1126"/>
      <c r="H149" s="597" t="s">
        <v>7</v>
      </c>
      <c r="I149" s="803" t="s">
        <v>8</v>
      </c>
      <c r="J149" s="688" t="s">
        <v>9</v>
      </c>
      <c r="K149" s="915" t="s">
        <v>145</v>
      </c>
      <c r="L149" s="689" t="s">
        <v>146</v>
      </c>
      <c r="M149" s="689" t="s">
        <v>3276</v>
      </c>
    </row>
    <row r="150" spans="1:19" s="290" customFormat="1" ht="19.899999999999999" customHeight="1">
      <c r="A150" s="1174"/>
      <c r="B150" s="1172"/>
      <c r="C150" s="1172"/>
      <c r="D150" s="1112"/>
      <c r="E150" s="1112" t="s">
        <v>13</v>
      </c>
      <c r="F150" s="1114" t="s">
        <v>14</v>
      </c>
      <c r="G150" s="1115"/>
      <c r="H150" s="359" t="s">
        <v>15</v>
      </c>
      <c r="I150" s="804" t="s">
        <v>16</v>
      </c>
      <c r="J150" s="344" t="s">
        <v>17</v>
      </c>
      <c r="K150" s="916" t="s">
        <v>147</v>
      </c>
      <c r="L150" s="684" t="s">
        <v>148</v>
      </c>
      <c r="M150" s="310" t="s">
        <v>149</v>
      </c>
    </row>
    <row r="151" spans="1:19" s="290" customFormat="1" ht="19.899999999999999" customHeight="1" thickBot="1">
      <c r="A151" s="1175"/>
      <c r="B151" s="1173"/>
      <c r="C151" s="1173"/>
      <c r="D151" s="1113"/>
      <c r="E151" s="1113"/>
      <c r="F151" s="605" t="s">
        <v>4275</v>
      </c>
      <c r="G151" s="805" t="s">
        <v>4276</v>
      </c>
      <c r="H151" s="678" t="s">
        <v>122</v>
      </c>
      <c r="I151" s="805" t="s">
        <v>21</v>
      </c>
      <c r="J151" s="636" t="s">
        <v>21</v>
      </c>
      <c r="K151" s="917" t="s">
        <v>150</v>
      </c>
      <c r="L151" s="686" t="s">
        <v>151</v>
      </c>
      <c r="M151" s="638" t="s">
        <v>152</v>
      </c>
      <c r="N151" s="320"/>
    </row>
    <row r="152" spans="1:19" s="290" customFormat="1" ht="19.899999999999999" customHeight="1">
      <c r="A152" s="644">
        <v>32</v>
      </c>
      <c r="B152" s="610" t="s">
        <v>4720</v>
      </c>
      <c r="C152" s="807" t="str">
        <f>VLOOKUP((LEFT(B152,3)),'ships name'!A:C,2,FALSE)</f>
        <v>FESCO DIOMID</v>
      </c>
      <c r="D152" s="807" t="str">
        <f>VLOOKUP(C152,'ships name'!B:C,2,FALSE)</f>
        <v>远东宏伟</v>
      </c>
      <c r="E152" s="653" t="str">
        <f>F152</f>
        <v>324N</v>
      </c>
      <c r="F152" s="610" t="str">
        <f>RIGHT(B152,3)&amp;"N"</f>
        <v>324N</v>
      </c>
      <c r="G152" s="807" t="s">
        <v>4722</v>
      </c>
      <c r="H152" s="667">
        <f>I152-1</f>
        <v>43682</v>
      </c>
      <c r="I152" s="667">
        <f>J152</f>
        <v>43683</v>
      </c>
      <c r="J152" s="687">
        <v>43683</v>
      </c>
      <c r="K152" s="913">
        <f>J152+4</f>
        <v>43687</v>
      </c>
      <c r="L152" s="687">
        <f>J152+5</f>
        <v>43688</v>
      </c>
      <c r="M152" s="914">
        <f>J152+8</f>
        <v>43691</v>
      </c>
      <c r="N152" s="320"/>
    </row>
    <row r="153" spans="1:19" s="290" customFormat="1" ht="19.899999999999999" customHeight="1">
      <c r="A153" s="644">
        <f>A152+1</f>
        <v>33</v>
      </c>
      <c r="B153" s="582" t="s">
        <v>4939</v>
      </c>
      <c r="C153" s="493" t="str">
        <f>VLOOKUP((LEFT(B153,3)),'ships name'!A:C,2,FALSE)</f>
        <v>CALIDRIS</v>
      </c>
      <c r="D153" s="807">
        <f>VLOOKUP(C153,'ships name'!B:C,2,FALSE)</f>
        <v>0</v>
      </c>
      <c r="E153" s="653" t="str">
        <f>F153</f>
        <v>TBAN</v>
      </c>
      <c r="F153" s="610" t="str">
        <f t="shared" ref="F153" si="117">RIGHT(B153,3)&amp;"N"</f>
        <v>TBAN</v>
      </c>
      <c r="G153" s="810" t="s">
        <v>4723</v>
      </c>
      <c r="H153" s="630">
        <f>I153-1</f>
        <v>43689</v>
      </c>
      <c r="I153" s="630">
        <f>J153</f>
        <v>43690</v>
      </c>
      <c r="J153" s="631">
        <f>J152+7</f>
        <v>43690</v>
      </c>
      <c r="K153" s="654">
        <f>J153+4</f>
        <v>43694</v>
      </c>
      <c r="L153" s="631">
        <f>J153+5</f>
        <v>43695</v>
      </c>
      <c r="M153" s="655">
        <f>J153+8</f>
        <v>43698</v>
      </c>
      <c r="N153" s="320"/>
    </row>
    <row r="154" spans="1:19" s="290" customFormat="1" ht="19.899999999999999" customHeight="1">
      <c r="A154" s="644">
        <f>A153+1</f>
        <v>34</v>
      </c>
      <c r="B154" s="582" t="s">
        <v>4726</v>
      </c>
      <c r="C154" s="493" t="str">
        <f>VLOOKUP((LEFT(B154,3)),'ships name'!A:C,2,FALSE)</f>
        <v>FESCO DALNEGORSK</v>
      </c>
      <c r="D154" s="807" t="str">
        <f>VLOOKUP(C154,'ships name'!B:C,2,FALSE)</f>
        <v xml:space="preserve"> </v>
      </c>
      <c r="E154" s="653" t="str">
        <f>F154</f>
        <v>015N</v>
      </c>
      <c r="F154" s="610" t="str">
        <f t="shared" ref="F154" si="118">RIGHT(B154,3)&amp;"N"</f>
        <v>015N</v>
      </c>
      <c r="G154" s="810" t="s">
        <v>4724</v>
      </c>
      <c r="H154" s="630">
        <f>I154-1</f>
        <v>43696</v>
      </c>
      <c r="I154" s="630">
        <f>J154</f>
        <v>43697</v>
      </c>
      <c r="J154" s="631">
        <f>J153+7</f>
        <v>43697</v>
      </c>
      <c r="K154" s="654">
        <f>J154+4</f>
        <v>43701</v>
      </c>
      <c r="L154" s="631">
        <f>J154+5</f>
        <v>43702</v>
      </c>
      <c r="M154" s="655">
        <f>J154+8</f>
        <v>43705</v>
      </c>
    </row>
    <row r="155" spans="1:19" s="290" customFormat="1" ht="19.899999999999999" customHeight="1">
      <c r="A155" s="644">
        <f>A154+1</f>
        <v>35</v>
      </c>
      <c r="B155" s="582" t="s">
        <v>4721</v>
      </c>
      <c r="C155" s="493" t="str">
        <f>VLOOKUP((LEFT(B155,3)),'ships name'!A:C,2,FALSE)</f>
        <v>FESCO DIOMID</v>
      </c>
      <c r="D155" s="807" t="str">
        <f>VLOOKUP(C155,'ships name'!B:C,2,FALSE)</f>
        <v>远东宏伟</v>
      </c>
      <c r="E155" s="653" t="str">
        <f>F155</f>
        <v>330N</v>
      </c>
      <c r="F155" s="610" t="str">
        <f t="shared" ref="F155" si="119">RIGHT(B155,3)&amp;"N"</f>
        <v>330N</v>
      </c>
      <c r="G155" s="810" t="s">
        <v>4725</v>
      </c>
      <c r="H155" s="630">
        <f>I155-1</f>
        <v>43703</v>
      </c>
      <c r="I155" s="630">
        <f>J155</f>
        <v>43704</v>
      </c>
      <c r="J155" s="631">
        <f>J154+7</f>
        <v>43704</v>
      </c>
      <c r="K155" s="654">
        <f>J155+4</f>
        <v>43708</v>
      </c>
      <c r="L155" s="631">
        <f>J155+5</f>
        <v>43709</v>
      </c>
      <c r="M155" s="655">
        <f>J155+8</f>
        <v>43712</v>
      </c>
    </row>
    <row r="156" spans="1:19" s="290" customFormat="1" ht="19.899999999999999" customHeight="1" thickBot="1">
      <c r="A156" s="644">
        <f>A155+1</f>
        <v>36</v>
      </c>
      <c r="B156" s="669" t="s">
        <v>4939</v>
      </c>
      <c r="C156" s="511" t="str">
        <f>VLOOKUP((LEFT(B156,3)),'ships name'!A:C,2,FALSE)</f>
        <v>CALIDRIS</v>
      </c>
      <c r="D156" s="808">
        <f>VLOOKUP(C156,'ships name'!B:C,2,FALSE)</f>
        <v>0</v>
      </c>
      <c r="E156" s="690" t="str">
        <f>F156</f>
        <v>TBAN</v>
      </c>
      <c r="F156" s="614" t="str">
        <f t="shared" ref="F156" si="120">RIGHT(B156,3)&amp;"N"</f>
        <v>TBAN</v>
      </c>
      <c r="G156" s="808" t="s">
        <v>27</v>
      </c>
      <c r="H156" s="647">
        <f>I156-1</f>
        <v>43710</v>
      </c>
      <c r="I156" s="647">
        <f>J156</f>
        <v>43711</v>
      </c>
      <c r="J156" s="682">
        <f>J155+7</f>
        <v>43711</v>
      </c>
      <c r="K156" s="691">
        <f>J156+4</f>
        <v>43715</v>
      </c>
      <c r="L156" s="643">
        <f>J156+5</f>
        <v>43716</v>
      </c>
      <c r="M156" s="643">
        <f>J156+8</f>
        <v>43719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28" t="s">
        <v>3712</v>
      </c>
      <c r="B158" s="1129"/>
      <c r="C158" s="1129"/>
      <c r="D158" s="480"/>
      <c r="E158" s="301" t="s">
        <v>143</v>
      </c>
      <c r="F158" s="301"/>
      <c r="G158" s="301"/>
      <c r="H158" s="480" t="s">
        <v>144</v>
      </c>
      <c r="I158" s="301"/>
      <c r="J158" s="301"/>
      <c r="K158" s="1116" t="s">
        <v>2</v>
      </c>
      <c r="L158" s="1117"/>
      <c r="M158" s="1118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76" t="s">
        <v>3</v>
      </c>
      <c r="B159" s="1177" t="s">
        <v>4</v>
      </c>
      <c r="C159" s="1177" t="s">
        <v>5</v>
      </c>
      <c r="D159" s="1110" t="s">
        <v>4274</v>
      </c>
      <c r="E159" s="1124" t="s">
        <v>6</v>
      </c>
      <c r="F159" s="1125"/>
      <c r="G159" s="1126"/>
      <c r="H159" s="597" t="s">
        <v>7</v>
      </c>
      <c r="I159" s="346" t="s">
        <v>8</v>
      </c>
      <c r="J159" s="688" t="s">
        <v>9</v>
      </c>
      <c r="K159" s="407" t="s">
        <v>145</v>
      </c>
      <c r="L159" s="689" t="s">
        <v>146</v>
      </c>
      <c r="M159" s="689" t="s">
        <v>3276</v>
      </c>
    </row>
    <row r="160" spans="1:19" s="290" customFormat="1" ht="19.899999999999999" customHeight="1">
      <c r="A160" s="1174"/>
      <c r="B160" s="1172"/>
      <c r="C160" s="1172"/>
      <c r="D160" s="1112"/>
      <c r="E160" s="1112" t="s">
        <v>13</v>
      </c>
      <c r="F160" s="1114" t="s">
        <v>14</v>
      </c>
      <c r="G160" s="1115"/>
      <c r="H160" s="359" t="s">
        <v>15</v>
      </c>
      <c r="I160" s="411" t="s">
        <v>16</v>
      </c>
      <c r="J160" s="344" t="s">
        <v>17</v>
      </c>
      <c r="K160" s="683" t="s">
        <v>147</v>
      </c>
      <c r="L160" s="684" t="s">
        <v>148</v>
      </c>
      <c r="M160" s="310" t="s">
        <v>149</v>
      </c>
    </row>
    <row r="161" spans="1:19" s="290" customFormat="1" ht="19.899999999999999" customHeight="1" thickBot="1">
      <c r="A161" s="1175"/>
      <c r="B161" s="1173"/>
      <c r="C161" s="1173"/>
      <c r="D161" s="1113"/>
      <c r="E161" s="1113"/>
      <c r="F161" s="605" t="s">
        <v>4275</v>
      </c>
      <c r="G161" s="536" t="s">
        <v>4276</v>
      </c>
      <c r="H161" s="678" t="s">
        <v>122</v>
      </c>
      <c r="I161" s="536" t="s">
        <v>21</v>
      </c>
      <c r="J161" s="636" t="s">
        <v>124</v>
      </c>
      <c r="K161" s="685" t="s">
        <v>150</v>
      </c>
      <c r="L161" s="686" t="s">
        <v>151</v>
      </c>
      <c r="M161" s="638" t="s">
        <v>152</v>
      </c>
      <c r="N161" s="320"/>
    </row>
    <row r="162" spans="1:19" s="290" customFormat="1" ht="19.899999999999999" customHeight="1">
      <c r="A162" s="650">
        <v>32</v>
      </c>
      <c r="B162" s="610" t="s">
        <v>4940</v>
      </c>
      <c r="C162" s="493" t="str">
        <f>VLOOKUP((LEFT(B162,3)),'ships name'!A:C,2,FALSE)</f>
        <v>PORT KLANG VOYAGER</v>
      </c>
      <c r="D162" s="807" t="str">
        <f>VLOOKUP(C162,'ships name'!B:C,2,FALSE)</f>
        <v xml:space="preserve"> </v>
      </c>
      <c r="E162" s="676" t="e">
        <f>TEXT((LEFT(F162,3)-1),"000")&amp;"W"</f>
        <v>#VALUE!</v>
      </c>
      <c r="F162" s="676" t="str">
        <f>RIGHT(B162,3)&amp;"E"</f>
        <v>TBAE</v>
      </c>
      <c r="G162" s="807" t="s">
        <v>4727</v>
      </c>
      <c r="H162" s="667">
        <f>I162-1</f>
        <v>43682</v>
      </c>
      <c r="I162" s="667">
        <f>J162-1</f>
        <v>43683</v>
      </c>
      <c r="J162" s="687">
        <v>43684</v>
      </c>
      <c r="K162" s="585">
        <f>J162+3</f>
        <v>43687</v>
      </c>
      <c r="L162" s="583">
        <f>J162+5</f>
        <v>43689</v>
      </c>
      <c r="M162" s="586">
        <f>J162+9</f>
        <v>43693</v>
      </c>
      <c r="N162" s="320"/>
    </row>
    <row r="163" spans="1:19" s="290" customFormat="1" ht="19.899999999999999" customHeight="1">
      <c r="A163" s="649">
        <f>A162+1</f>
        <v>33</v>
      </c>
      <c r="B163" s="582" t="s">
        <v>4952</v>
      </c>
      <c r="C163" s="493" t="str">
        <f>VLOOKUP((LEFT(B163,3)),'ships name'!A:C,2,FALSE)</f>
        <v>TIM-S</v>
      </c>
      <c r="D163" s="807" t="str">
        <f>VLOOKUP(C163,'ships name'!B:C,2,FALSE)</f>
        <v xml:space="preserve"> </v>
      </c>
      <c r="E163" s="658" t="str">
        <f t="shared" ref="E163:E166" si="121">TEXT((LEFT(F163,3)-1),"000")&amp;"W"</f>
        <v>882W</v>
      </c>
      <c r="F163" s="658" t="str">
        <f>RIGHT(B163,3)&amp;"E"</f>
        <v>883E</v>
      </c>
      <c r="G163" s="810" t="s">
        <v>4728</v>
      </c>
      <c r="H163" s="630">
        <f>I163-1</f>
        <v>43689</v>
      </c>
      <c r="I163" s="630">
        <f t="shared" ref="I163" si="122">J163-1</f>
        <v>43690</v>
      </c>
      <c r="J163" s="631">
        <f>J162+7</f>
        <v>43691</v>
      </c>
      <c r="K163" s="645">
        <f t="shared" ref="K163" si="123">J163+3</f>
        <v>43694</v>
      </c>
      <c r="L163" s="633">
        <f t="shared" ref="L163" si="124">J163+5</f>
        <v>43696</v>
      </c>
      <c r="M163" s="642">
        <f t="shared" ref="M163" si="125">J163+9</f>
        <v>43700</v>
      </c>
      <c r="N163" s="320"/>
    </row>
    <row r="164" spans="1:19" s="290" customFormat="1" ht="19.899999999999999" customHeight="1">
      <c r="A164" s="650">
        <f>A163+1</f>
        <v>34</v>
      </c>
      <c r="B164" s="582" t="s">
        <v>4940</v>
      </c>
      <c r="C164" s="493" t="str">
        <f>VLOOKUP((LEFT(B164,3)),'ships name'!A:C,2,FALSE)</f>
        <v>PORT KLANG VOYAGER</v>
      </c>
      <c r="D164" s="807" t="str">
        <f>VLOOKUP(C164,'ships name'!B:C,2,FALSE)</f>
        <v xml:space="preserve"> </v>
      </c>
      <c r="E164" s="658" t="e">
        <f t="shared" si="121"/>
        <v>#VALUE!</v>
      </c>
      <c r="F164" s="658" t="str">
        <f>RIGHT(B164,3)&amp;"E"</f>
        <v>TBAE</v>
      </c>
      <c r="G164" s="810" t="s">
        <v>4729</v>
      </c>
      <c r="H164" s="630">
        <f>I164-1</f>
        <v>43696</v>
      </c>
      <c r="I164" s="630">
        <f t="shared" ref="I164" si="126">J164-1</f>
        <v>43697</v>
      </c>
      <c r="J164" s="631">
        <f>J163+7</f>
        <v>43698</v>
      </c>
      <c r="K164" s="645">
        <f t="shared" ref="K164" si="127">J164+3</f>
        <v>43701</v>
      </c>
      <c r="L164" s="633">
        <f t="shared" ref="L164" si="128">J164+5</f>
        <v>43703</v>
      </c>
      <c r="M164" s="642">
        <f t="shared" ref="M164" si="129">J164+9</f>
        <v>43707</v>
      </c>
    </row>
    <row r="165" spans="1:19" s="290" customFormat="1" ht="19.899999999999999" customHeight="1">
      <c r="A165" s="650">
        <f>A164+1</f>
        <v>35</v>
      </c>
      <c r="B165" s="582" t="s">
        <v>4951</v>
      </c>
      <c r="C165" s="493" t="str">
        <f>VLOOKUP((LEFT(B165,3)),'ships name'!A:C,2,FALSE)</f>
        <v>TIM-S</v>
      </c>
      <c r="D165" s="807" t="str">
        <f>VLOOKUP(C165,'ships name'!B:C,2,FALSE)</f>
        <v xml:space="preserve"> </v>
      </c>
      <c r="E165" s="658" t="str">
        <f t="shared" si="121"/>
        <v>883W</v>
      </c>
      <c r="F165" s="658" t="str">
        <f>RIGHT(B165,3)&amp;"E"</f>
        <v>884E</v>
      </c>
      <c r="G165" s="810" t="s">
        <v>4730</v>
      </c>
      <c r="H165" s="630">
        <f>I165-1</f>
        <v>43703</v>
      </c>
      <c r="I165" s="630">
        <f t="shared" ref="I165" si="130">J165-1</f>
        <v>43704</v>
      </c>
      <c r="J165" s="631">
        <f>J164+7</f>
        <v>43705</v>
      </c>
      <c r="K165" s="645">
        <f t="shared" ref="K165" si="131">J165+3</f>
        <v>43708</v>
      </c>
      <c r="L165" s="633">
        <f t="shared" ref="L165" si="132">J165+5</f>
        <v>43710</v>
      </c>
      <c r="M165" s="642">
        <f t="shared" ref="M165" si="133">J165+9</f>
        <v>43714</v>
      </c>
    </row>
    <row r="166" spans="1:19" s="290" customFormat="1" ht="19.899999999999999" customHeight="1" thickBot="1">
      <c r="A166" s="650">
        <f>A165+1</f>
        <v>36</v>
      </c>
      <c r="B166" s="582" t="s">
        <v>4940</v>
      </c>
      <c r="C166" s="813" t="str">
        <f>VLOOKUP((LEFT(B166,3)),'ships name'!A:C,2,FALSE)</f>
        <v>PORT KLANG VOYAGER</v>
      </c>
      <c r="D166" s="813" t="str">
        <f>VLOOKUP(C166,'ships name'!B:C,2,FALSE)</f>
        <v xml:space="preserve"> </v>
      </c>
      <c r="E166" s="658" t="e">
        <f t="shared" si="121"/>
        <v>#VALUE!</v>
      </c>
      <c r="F166" s="658" t="str">
        <f>RIGHT(B166,3)&amp;"E"</f>
        <v>TBAE</v>
      </c>
      <c r="G166" s="808" t="s">
        <v>4731</v>
      </c>
      <c r="H166" s="630">
        <f>I166-1</f>
        <v>43710</v>
      </c>
      <c r="I166" s="630">
        <f t="shared" ref="I166" si="134">J166-1</f>
        <v>43711</v>
      </c>
      <c r="J166" s="656">
        <f>J165+7</f>
        <v>43712</v>
      </c>
      <c r="K166" s="918">
        <f t="shared" ref="K166" si="135">J166+3</f>
        <v>43715</v>
      </c>
      <c r="L166" s="630">
        <f t="shared" ref="L166" si="136">J166+5</f>
        <v>43717</v>
      </c>
      <c r="M166" s="631">
        <f t="shared" ref="M166" si="137">J166+9</f>
        <v>43721</v>
      </c>
    </row>
    <row r="167" spans="1:19" s="290" customFormat="1" ht="19.899999999999999" customHeight="1" thickBot="1">
      <c r="A167" s="919"/>
      <c r="B167" s="920"/>
      <c r="C167" s="921"/>
      <c r="D167" s="921"/>
      <c r="E167" s="922"/>
      <c r="F167" s="922"/>
      <c r="G167" s="922"/>
      <c r="H167" s="922"/>
      <c r="I167" s="923"/>
      <c r="J167" s="923"/>
      <c r="K167" s="924"/>
      <c r="L167" s="925"/>
      <c r="M167" s="925"/>
      <c r="N167" s="319"/>
      <c r="O167" s="319"/>
    </row>
    <row r="168" spans="1:19" s="103" customFormat="1" ht="25.9" customHeight="1" thickBot="1">
      <c r="A168" s="1128" t="s">
        <v>3475</v>
      </c>
      <c r="B168" s="1129"/>
      <c r="C168" s="1129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62" t="s">
        <v>2</v>
      </c>
      <c r="L168" s="1163"/>
      <c r="M168" s="1163"/>
      <c r="N168" s="1163"/>
      <c r="O168" s="1164"/>
      <c r="P168" s="362"/>
      <c r="Q168" s="362"/>
      <c r="R168" s="362"/>
      <c r="S168" s="362"/>
    </row>
    <row r="169" spans="1:19" s="290" customFormat="1" ht="19.899999999999999" customHeight="1">
      <c r="A169" s="1174" t="s">
        <v>3</v>
      </c>
      <c r="B169" s="1172" t="s">
        <v>4</v>
      </c>
      <c r="C169" s="1172" t="s">
        <v>5</v>
      </c>
      <c r="D169" s="1110" t="s">
        <v>4274</v>
      </c>
      <c r="E169" s="1124" t="s">
        <v>6</v>
      </c>
      <c r="F169" s="1125"/>
      <c r="G169" s="1126"/>
      <c r="H169" s="361" t="s">
        <v>7</v>
      </c>
      <c r="I169" s="482" t="s">
        <v>8</v>
      </c>
      <c r="J169" s="360" t="s">
        <v>9</v>
      </c>
      <c r="K169" s="680" t="s">
        <v>170</v>
      </c>
      <c r="L169" s="549" t="s">
        <v>4920</v>
      </c>
      <c r="M169" s="346" t="s">
        <v>4921</v>
      </c>
      <c r="N169" s="549" t="s">
        <v>4925</v>
      </c>
      <c r="O169" s="347" t="s">
        <v>4926</v>
      </c>
    </row>
    <row r="170" spans="1:19" s="290" customFormat="1" ht="19.899999999999999" customHeight="1">
      <c r="A170" s="1174"/>
      <c r="B170" s="1172"/>
      <c r="C170" s="1172"/>
      <c r="D170" s="1112"/>
      <c r="E170" s="1112" t="s">
        <v>13</v>
      </c>
      <c r="F170" s="1114" t="s">
        <v>14</v>
      </c>
      <c r="G170" s="1115"/>
      <c r="H170" s="359" t="s">
        <v>15</v>
      </c>
      <c r="I170" s="411" t="s">
        <v>16</v>
      </c>
      <c r="J170" s="344" t="s">
        <v>17</v>
      </c>
      <c r="K170" s="677" t="s">
        <v>3277</v>
      </c>
      <c r="L170" s="411" t="s">
        <v>3476</v>
      </c>
      <c r="M170" s="1090" t="s">
        <v>3477</v>
      </c>
      <c r="N170" s="411" t="s">
        <v>4923</v>
      </c>
      <c r="O170" s="412" t="s">
        <v>4924</v>
      </c>
    </row>
    <row r="171" spans="1:19" s="290" customFormat="1" ht="19.899999999999999" customHeight="1" thickBot="1">
      <c r="A171" s="1175"/>
      <c r="B171" s="1173"/>
      <c r="C171" s="1173"/>
      <c r="D171" s="1113"/>
      <c r="E171" s="1113"/>
      <c r="F171" s="605" t="s">
        <v>4275</v>
      </c>
      <c r="G171" s="536" t="s">
        <v>4276</v>
      </c>
      <c r="H171" s="678" t="s">
        <v>4208</v>
      </c>
      <c r="I171" s="536" t="s">
        <v>211</v>
      </c>
      <c r="J171" s="636" t="s">
        <v>211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32</v>
      </c>
      <c r="B172" s="595" t="s">
        <v>4568</v>
      </c>
      <c r="C172" s="479" t="str">
        <f>VLOOKUP(LEFT(B172,3),'ships name'!A:C,2,FALSE)</f>
        <v>NAVIOS AMARILLO</v>
      </c>
      <c r="D172" s="807" t="str">
        <f>VLOOKUP(C172,'ships name'!B:C,2,FALSE)</f>
        <v xml:space="preserve"> </v>
      </c>
      <c r="E172" s="676" t="str">
        <f>TEXT((LEFT(F172,3)-1),"000")&amp;"E"</f>
        <v>051E</v>
      </c>
      <c r="F172" s="676" t="str">
        <f>RIGHT(B172,3)&amp; "W"</f>
        <v>052W</v>
      </c>
      <c r="G172" s="491" t="s">
        <v>4569</v>
      </c>
      <c r="H172" s="583">
        <f>I172-1</f>
        <v>43680</v>
      </c>
      <c r="I172" s="583">
        <f>J172</f>
        <v>43681</v>
      </c>
      <c r="J172" s="586">
        <v>43681</v>
      </c>
      <c r="K172" s="652">
        <f>J172+3</f>
        <v>43684</v>
      </c>
      <c r="L172" s="583">
        <f>J172+11</f>
        <v>43692</v>
      </c>
      <c r="M172" s="583">
        <f>J172+13</f>
        <v>43694</v>
      </c>
      <c r="N172" s="583">
        <f>J172+20</f>
        <v>43701</v>
      </c>
      <c r="O172" s="586">
        <f>J172+22</f>
        <v>43703</v>
      </c>
    </row>
    <row r="173" spans="1:19" s="290" customFormat="1" ht="19.899999999999999" customHeight="1">
      <c r="A173" s="649">
        <f>A172+1</f>
        <v>33</v>
      </c>
      <c r="B173" s="582" t="s">
        <v>4953</v>
      </c>
      <c r="C173" s="1088" t="str">
        <f>VLOOKUP(LEFT(B173,3),'ships name'!A:C,2,FALSE)</f>
        <v>X-PRESS JERSEY</v>
      </c>
      <c r="D173" s="807" t="str">
        <f>VLOOKUP(C173,'ships name'!B:C,2,FALSE)</f>
        <v xml:space="preserve"> </v>
      </c>
      <c r="E173" s="658" t="str">
        <f>TEXT((LEFT(F173,3)-1),"000")&amp;"E"</f>
        <v>001E</v>
      </c>
      <c r="F173" s="658" t="str">
        <f>RIGHT(B173,3)&amp; "W"</f>
        <v>002W</v>
      </c>
      <c r="G173" s="488" t="s">
        <v>4735</v>
      </c>
      <c r="H173" s="588">
        <f>I173-1</f>
        <v>43687</v>
      </c>
      <c r="I173" s="588">
        <f>J173</f>
        <v>43688</v>
      </c>
      <c r="J173" s="591">
        <f>J172+7</f>
        <v>43688</v>
      </c>
      <c r="K173" s="657">
        <f>J173+3</f>
        <v>43691</v>
      </c>
      <c r="L173" s="588">
        <f>J173+11</f>
        <v>43699</v>
      </c>
      <c r="M173" s="588">
        <f>J173+13</f>
        <v>43701</v>
      </c>
      <c r="N173" s="588">
        <f>J173+20</f>
        <v>43708</v>
      </c>
      <c r="O173" s="591">
        <f>J173+22</f>
        <v>43710</v>
      </c>
    </row>
    <row r="174" spans="1:19" s="290" customFormat="1" ht="19.899999999999999" customHeight="1">
      <c r="A174" s="650">
        <f>A173+1</f>
        <v>34</v>
      </c>
      <c r="B174" s="582" t="s">
        <v>4732</v>
      </c>
      <c r="C174" s="490" t="str">
        <f>VLOOKUP(LEFT(B174,3),'ships name'!A:C,2,FALSE)</f>
        <v>APL LOS ANGELES</v>
      </c>
      <c r="D174" s="807">
        <f>VLOOKUP(C174,'ships name'!B:C,2,FALSE)</f>
        <v>0</v>
      </c>
      <c r="E174" s="658" t="str">
        <f>TEXT((LEFT(F174,3)-1),"000")&amp;"E"</f>
        <v>296E</v>
      </c>
      <c r="F174" s="658" t="str">
        <f>RIGHT(B174,3)&amp; "W"</f>
        <v>297W</v>
      </c>
      <c r="G174" s="488" t="s">
        <v>4736</v>
      </c>
      <c r="H174" s="588">
        <f>I174-1</f>
        <v>43694</v>
      </c>
      <c r="I174" s="588">
        <f>J174</f>
        <v>43695</v>
      </c>
      <c r="J174" s="591">
        <f>J173+7</f>
        <v>43695</v>
      </c>
      <c r="K174" s="657">
        <f>J174+3</f>
        <v>43698</v>
      </c>
      <c r="L174" s="588">
        <f>J174+11</f>
        <v>43706</v>
      </c>
      <c r="M174" s="588">
        <f>J174+13</f>
        <v>43708</v>
      </c>
      <c r="N174" s="588">
        <f>J174+20</f>
        <v>43715</v>
      </c>
      <c r="O174" s="591">
        <f>J174+22</f>
        <v>43717</v>
      </c>
    </row>
    <row r="175" spans="1:19" s="290" customFormat="1" ht="19.899999999999999" customHeight="1">
      <c r="A175" s="650">
        <f>A174+1</f>
        <v>35</v>
      </c>
      <c r="B175" s="582" t="s">
        <v>4733</v>
      </c>
      <c r="C175" s="490" t="str">
        <f>VLOOKUP(LEFT(B175,3),'ships name'!A:C,2,FALSE)</f>
        <v>MATTINA</v>
      </c>
      <c r="D175" s="807" t="str">
        <f>VLOOKUP(C175,'ships name'!B:C,2,FALSE)</f>
        <v xml:space="preserve"> </v>
      </c>
      <c r="E175" s="658" t="str">
        <f>TEXT((LEFT(F175,3)-1),"000")&amp;"E"</f>
        <v>037E</v>
      </c>
      <c r="F175" s="658" t="str">
        <f>RIGHT(B175,3)&amp; "W"</f>
        <v>038W</v>
      </c>
      <c r="G175" s="488" t="s">
        <v>4737</v>
      </c>
      <c r="H175" s="588">
        <f>I175-1</f>
        <v>43701</v>
      </c>
      <c r="I175" s="588">
        <f>J175</f>
        <v>43702</v>
      </c>
      <c r="J175" s="591">
        <f>J174+7</f>
        <v>43702</v>
      </c>
      <c r="K175" s="657">
        <f>J175+3</f>
        <v>43705</v>
      </c>
      <c r="L175" s="588">
        <f>J175+11</f>
        <v>43713</v>
      </c>
      <c r="M175" s="588">
        <f>J175+13</f>
        <v>43715</v>
      </c>
      <c r="N175" s="588">
        <f>J175+20</f>
        <v>43722</v>
      </c>
      <c r="O175" s="591">
        <f>J175+22</f>
        <v>43724</v>
      </c>
    </row>
    <row r="176" spans="1:19" s="290" customFormat="1" ht="19.899999999999999" customHeight="1" thickBot="1">
      <c r="A176" s="661">
        <f>A175+1</f>
        <v>36</v>
      </c>
      <c r="B176" s="582" t="s">
        <v>4734</v>
      </c>
      <c r="C176" s="478" t="str">
        <f>VLOOKUP(LEFT(B176,3),'ships name'!A:C,2,FALSE)</f>
        <v>NAVIOS AMARILLO</v>
      </c>
      <c r="D176" s="813" t="str">
        <f>VLOOKUP(C176,'ships name'!B:C,2,FALSE)</f>
        <v xml:space="preserve"> </v>
      </c>
      <c r="E176" s="658" t="str">
        <f>TEXT((LEFT(F176,3)-1),"000")&amp;"E"</f>
        <v>059E</v>
      </c>
      <c r="F176" s="658" t="str">
        <f>RIGHT(B176,3)&amp; "W"</f>
        <v>060W</v>
      </c>
      <c r="G176" s="488" t="s">
        <v>4738</v>
      </c>
      <c r="H176" s="630">
        <f>I176-1</f>
        <v>43708</v>
      </c>
      <c r="I176" s="630">
        <f>J176</f>
        <v>43709</v>
      </c>
      <c r="J176" s="656">
        <f>J175+7</f>
        <v>43709</v>
      </c>
      <c r="K176" s="654">
        <f>J176+3</f>
        <v>43712</v>
      </c>
      <c r="L176" s="630">
        <f>J176+11</f>
        <v>43720</v>
      </c>
      <c r="M176" s="630">
        <f>J176+13</f>
        <v>43722</v>
      </c>
      <c r="N176" s="630">
        <f>J176+20</f>
        <v>43729</v>
      </c>
      <c r="O176" s="631">
        <f>J176+22</f>
        <v>43731</v>
      </c>
    </row>
    <row r="177" spans="1:19" s="103" customFormat="1" ht="25.9" customHeight="1" thickBot="1">
      <c r="A177" s="1165" t="s">
        <v>4051</v>
      </c>
      <c r="B177" s="1166"/>
      <c r="C177" s="1166"/>
      <c r="D177" s="672"/>
      <c r="E177" s="673" t="s">
        <v>74</v>
      </c>
      <c r="F177" s="673" t="s">
        <v>4042</v>
      </c>
      <c r="G177" s="673"/>
      <c r="H177" s="673"/>
      <c r="I177" s="673" t="s">
        <v>75</v>
      </c>
      <c r="J177" s="673" t="s">
        <v>4043</v>
      </c>
      <c r="K177" s="1273" t="s">
        <v>2</v>
      </c>
      <c r="L177" s="1274"/>
      <c r="M177" s="1274"/>
      <c r="N177" s="1274"/>
      <c r="O177" s="1275"/>
      <c r="P177" s="452"/>
      <c r="Q177" s="452"/>
      <c r="R177" s="452"/>
      <c r="S177" s="452"/>
    </row>
    <row r="178" spans="1:19" s="290" customFormat="1" ht="19.899999999999999" customHeight="1">
      <c r="A178" s="1276" t="s">
        <v>3</v>
      </c>
      <c r="B178" s="1167" t="s">
        <v>4</v>
      </c>
      <c r="C178" s="1167" t="s">
        <v>5</v>
      </c>
      <c r="D178" s="1168" t="s">
        <v>4274</v>
      </c>
      <c r="E178" s="1168" t="s">
        <v>6</v>
      </c>
      <c r="F178" s="1168"/>
      <c r="G178" s="1168"/>
      <c r="H178" s="482" t="s">
        <v>7</v>
      </c>
      <c r="I178" s="482" t="s">
        <v>8</v>
      </c>
      <c r="J178" s="360" t="s">
        <v>9</v>
      </c>
      <c r="K178" s="994" t="s">
        <v>4927</v>
      </c>
      <c r="L178" s="514" t="s">
        <v>4928</v>
      </c>
      <c r="M178" s="991"/>
      <c r="N178" s="514"/>
      <c r="O178" s="355"/>
    </row>
    <row r="179" spans="1:19" s="290" customFormat="1" ht="19.899999999999999" customHeight="1">
      <c r="A179" s="1277"/>
      <c r="B179" s="1134"/>
      <c r="C179" s="1134"/>
      <c r="D179" s="1112"/>
      <c r="E179" s="1112" t="s">
        <v>13</v>
      </c>
      <c r="F179" s="1112" t="s">
        <v>14</v>
      </c>
      <c r="G179" s="1112"/>
      <c r="H179" s="411" t="s">
        <v>15</v>
      </c>
      <c r="I179" s="411" t="s">
        <v>16</v>
      </c>
      <c r="J179" s="344" t="s">
        <v>17</v>
      </c>
      <c r="K179" s="989" t="s">
        <v>4050</v>
      </c>
      <c r="L179" s="411" t="s">
        <v>4049</v>
      </c>
      <c r="M179" s="989" t="s">
        <v>4471</v>
      </c>
      <c r="N179" s="411"/>
      <c r="O179" s="412"/>
    </row>
    <row r="180" spans="1:19" s="290" customFormat="1" ht="19.899999999999999" customHeight="1" thickBot="1">
      <c r="A180" s="1278"/>
      <c r="B180" s="1135"/>
      <c r="C180" s="1135"/>
      <c r="D180" s="1113"/>
      <c r="E180" s="1113"/>
      <c r="F180" s="605" t="s">
        <v>4275</v>
      </c>
      <c r="G180" s="536" t="s">
        <v>4276</v>
      </c>
      <c r="H180" s="665" t="s">
        <v>29</v>
      </c>
      <c r="I180" s="536" t="s">
        <v>3987</v>
      </c>
      <c r="J180" s="636" t="s">
        <v>93</v>
      </c>
      <c r="K180" s="990"/>
      <c r="L180" s="414"/>
      <c r="M180" s="414"/>
      <c r="N180" s="414"/>
      <c r="O180" s="415"/>
    </row>
    <row r="181" spans="1:19" s="290" customFormat="1" ht="19.899999999999999" customHeight="1">
      <c r="A181" s="650">
        <v>32</v>
      </c>
      <c r="B181" s="587" t="s">
        <v>4573</v>
      </c>
      <c r="C181" s="479" t="str">
        <f>VLOOKUP(LEFT(B181,3),'ships name'!A:C,2,FALSE)</f>
        <v>NORDPUMA</v>
      </c>
      <c r="D181" s="807" t="str">
        <f>VLOOKUP(C181,'ships name'!B:C,2,FALSE)</f>
        <v xml:space="preserve"> </v>
      </c>
      <c r="E181" s="659" t="str">
        <f>TEXT((LEFT(F181,3)-1),"000")&amp;"E"</f>
        <v>115E</v>
      </c>
      <c r="F181" s="659" t="str">
        <f>RIGHT(B181,3)&amp; "W"</f>
        <v>116W</v>
      </c>
      <c r="G181" s="489" t="s">
        <v>4574</v>
      </c>
      <c r="H181" s="583">
        <f>I181-1</f>
        <v>43680</v>
      </c>
      <c r="I181" s="583">
        <f>J181</f>
        <v>43681</v>
      </c>
      <c r="J181" s="681">
        <v>43681</v>
      </c>
      <c r="K181" s="583">
        <f>J181+7</f>
        <v>43688</v>
      </c>
      <c r="L181" s="583">
        <f>J181+9</f>
        <v>43690</v>
      </c>
      <c r="M181" s="583">
        <f>J181+10</f>
        <v>43691</v>
      </c>
      <c r="N181" s="583"/>
      <c r="O181" s="586"/>
    </row>
    <row r="182" spans="1:19" s="290" customFormat="1" ht="19.899999999999999" customHeight="1">
      <c r="A182" s="649">
        <f>A181+1</f>
        <v>33</v>
      </c>
      <c r="B182" s="646" t="s">
        <v>4957</v>
      </c>
      <c r="C182" s="515" t="str">
        <f>VLOOKUP(LEFT(B182,3),'ships name'!A:C,2,FALSE)</f>
        <v>MOUNT NICHOLSON</v>
      </c>
      <c r="D182" s="807" t="str">
        <f>VLOOKUP(C182,'ships name'!B:C,2,FALSE)</f>
        <v xml:space="preserve"> </v>
      </c>
      <c r="E182" s="662" t="e">
        <f>TEXT((LEFT(F182,3)-1),"000")&amp;"E"</f>
        <v>#VALUE!</v>
      </c>
      <c r="F182" s="662" t="str">
        <f>RIGHT(B182,3)&amp; "W"</f>
        <v>TBAW</v>
      </c>
      <c r="G182" s="663" t="s">
        <v>4739</v>
      </c>
      <c r="H182" s="633">
        <f t="shared" ref="H182" si="138">I182-1</f>
        <v>43687</v>
      </c>
      <c r="I182" s="633">
        <f>J182</f>
        <v>43688</v>
      </c>
      <c r="J182" s="660">
        <f>J181+7</f>
        <v>43688</v>
      </c>
      <c r="K182" s="583">
        <f t="shared" ref="K182:K185" si="139">J182+7</f>
        <v>43695</v>
      </c>
      <c r="L182" s="583">
        <f t="shared" ref="L182:L185" si="140">J182+9</f>
        <v>43697</v>
      </c>
      <c r="M182" s="583">
        <f t="shared" ref="M182:M185" si="141">J182+10</f>
        <v>43698</v>
      </c>
      <c r="N182" s="633"/>
      <c r="O182" s="642"/>
    </row>
    <row r="183" spans="1:19" s="290" customFormat="1" ht="19.899999999999999" customHeight="1">
      <c r="A183" s="649">
        <f>A182+1</f>
        <v>34</v>
      </c>
      <c r="B183" s="646" t="s">
        <v>4958</v>
      </c>
      <c r="C183" s="515" t="str">
        <f>VLOOKUP(LEFT(B183,3),'ships name'!A:C,2,FALSE)</f>
        <v>MOUNT BUTLER</v>
      </c>
      <c r="D183" s="807" t="str">
        <f>VLOOKUP(C183,'ships name'!B:C,2,FALSE)</f>
        <v xml:space="preserve"> </v>
      </c>
      <c r="E183" s="662" t="e">
        <f>TEXT((LEFT(F183,3)-1),"000")&amp;"E"</f>
        <v>#VALUE!</v>
      </c>
      <c r="F183" s="662" t="str">
        <f>RIGHT(B183,3)&amp; "W"</f>
        <v>TBAW</v>
      </c>
      <c r="G183" s="663" t="s">
        <v>4740</v>
      </c>
      <c r="H183" s="633">
        <f t="shared" ref="H183" si="142">I183-1</f>
        <v>43694</v>
      </c>
      <c r="I183" s="633">
        <f>J183</f>
        <v>43695</v>
      </c>
      <c r="J183" s="660">
        <f>J182+7</f>
        <v>43695</v>
      </c>
      <c r="K183" s="583">
        <f t="shared" si="139"/>
        <v>43702</v>
      </c>
      <c r="L183" s="583">
        <f t="shared" si="140"/>
        <v>43704</v>
      </c>
      <c r="M183" s="583">
        <f t="shared" si="141"/>
        <v>43705</v>
      </c>
      <c r="N183" s="633"/>
      <c r="O183" s="642"/>
    </row>
    <row r="184" spans="1:19" s="290" customFormat="1" ht="19.899999999999999" customHeight="1">
      <c r="A184" s="649">
        <f>A183+1</f>
        <v>35</v>
      </c>
      <c r="B184" s="646" t="s">
        <v>4959</v>
      </c>
      <c r="C184" s="515" t="str">
        <f>VLOOKUP(LEFT(B184,3),'ships name'!A:C,2,FALSE)</f>
        <v>NORDPUMA</v>
      </c>
      <c r="D184" s="807" t="str">
        <f>VLOOKUP(C184,'ships name'!B:C,2,FALSE)</f>
        <v xml:space="preserve"> </v>
      </c>
      <c r="E184" s="662" t="e">
        <f>TEXT((LEFT(F184,3)-1),"000")&amp;"E"</f>
        <v>#VALUE!</v>
      </c>
      <c r="F184" s="662" t="str">
        <f>RIGHT(B184,3)&amp; "W"</f>
        <v>TBAW</v>
      </c>
      <c r="G184" s="663" t="s">
        <v>4741</v>
      </c>
      <c r="H184" s="633">
        <f t="shared" ref="H184" si="143">I184-1</f>
        <v>43701</v>
      </c>
      <c r="I184" s="633">
        <f>J184</f>
        <v>43702</v>
      </c>
      <c r="J184" s="660">
        <f>J183+7</f>
        <v>43702</v>
      </c>
      <c r="K184" s="583">
        <f t="shared" si="139"/>
        <v>43709</v>
      </c>
      <c r="L184" s="583">
        <f t="shared" si="140"/>
        <v>43711</v>
      </c>
      <c r="M184" s="583">
        <f t="shared" si="141"/>
        <v>43712</v>
      </c>
      <c r="N184" s="633"/>
      <c r="O184" s="642"/>
    </row>
    <row r="185" spans="1:19" s="290" customFormat="1" ht="19.899999999999999" customHeight="1" thickBot="1">
      <c r="A185" s="649">
        <f>A184+1</f>
        <v>36</v>
      </c>
      <c r="B185" s="669" t="s">
        <v>4957</v>
      </c>
      <c r="C185" s="606" t="str">
        <f>VLOOKUP(LEFT(B185,3),'ships name'!A:C,2,FALSE)</f>
        <v>MOUNT NICHOLSON</v>
      </c>
      <c r="D185" s="813" t="str">
        <f>VLOOKUP(C185,'ships name'!B:C,2,FALSE)</f>
        <v xml:space="preserve"> </v>
      </c>
      <c r="E185" s="670" t="e">
        <f>TEXT((LEFT(F185,3)-1),"000")&amp;"E"</f>
        <v>#VALUE!</v>
      </c>
      <c r="F185" s="670" t="str">
        <f>RIGHT(B185,3)&amp; "W"</f>
        <v>TBAW</v>
      </c>
      <c r="G185" s="671" t="s">
        <v>4742</v>
      </c>
      <c r="H185" s="647">
        <f t="shared" ref="H185" si="144">I185-1</f>
        <v>43708</v>
      </c>
      <c r="I185" s="647">
        <f>J185</f>
        <v>43709</v>
      </c>
      <c r="J185" s="682">
        <f>J184+7</f>
        <v>43709</v>
      </c>
      <c r="K185" s="583">
        <f t="shared" si="139"/>
        <v>43716</v>
      </c>
      <c r="L185" s="583">
        <f t="shared" si="140"/>
        <v>43718</v>
      </c>
      <c r="M185" s="583">
        <f t="shared" si="141"/>
        <v>43719</v>
      </c>
      <c r="N185" s="647"/>
      <c r="O185" s="643"/>
    </row>
    <row r="186" spans="1:19" s="103" customFormat="1" ht="25.9" customHeight="1" thickBot="1">
      <c r="A186" s="1165" t="s">
        <v>4450</v>
      </c>
      <c r="B186" s="1166"/>
      <c r="C186" s="1166"/>
      <c r="D186" s="983"/>
      <c r="E186" s="673" t="s">
        <v>74</v>
      </c>
      <c r="F186" s="673" t="s">
        <v>4042</v>
      </c>
      <c r="G186" s="673"/>
      <c r="H186" s="673"/>
      <c r="I186" s="673" t="s">
        <v>75</v>
      </c>
      <c r="J186" s="673" t="s">
        <v>4043</v>
      </c>
      <c r="K186" s="1273" t="s">
        <v>2</v>
      </c>
      <c r="L186" s="1274"/>
      <c r="M186" s="1274"/>
      <c r="N186" s="1274"/>
      <c r="O186" s="1275"/>
      <c r="P186" s="987"/>
      <c r="Q186" s="987"/>
      <c r="R186" s="987"/>
      <c r="S186" s="987"/>
    </row>
    <row r="187" spans="1:19" s="290" customFormat="1" ht="19.899999999999999" customHeight="1">
      <c r="A187" s="1276" t="s">
        <v>3</v>
      </c>
      <c r="B187" s="1167" t="s">
        <v>4</v>
      </c>
      <c r="C187" s="1167" t="s">
        <v>5</v>
      </c>
      <c r="D187" s="1168" t="s">
        <v>4274</v>
      </c>
      <c r="E187" s="1168" t="s">
        <v>6</v>
      </c>
      <c r="F187" s="1168"/>
      <c r="G187" s="1168"/>
      <c r="H187" s="982" t="s">
        <v>7</v>
      </c>
      <c r="I187" s="982" t="s">
        <v>8</v>
      </c>
      <c r="J187" s="360" t="s">
        <v>9</v>
      </c>
      <c r="K187" s="675" t="s">
        <v>4929</v>
      </c>
      <c r="L187" s="985" t="s">
        <v>4922</v>
      </c>
      <c r="M187" s="982"/>
      <c r="N187" s="985"/>
      <c r="O187" s="355"/>
    </row>
    <row r="188" spans="1:19" s="290" customFormat="1" ht="19.899999999999999" customHeight="1">
      <c r="A188" s="1277"/>
      <c r="B188" s="1134"/>
      <c r="C188" s="1134"/>
      <c r="D188" s="1112"/>
      <c r="E188" s="1112" t="s">
        <v>13</v>
      </c>
      <c r="F188" s="1112" t="s">
        <v>14</v>
      </c>
      <c r="G188" s="1112"/>
      <c r="H188" s="979" t="s">
        <v>15</v>
      </c>
      <c r="I188" s="979" t="s">
        <v>16</v>
      </c>
      <c r="J188" s="344" t="s">
        <v>17</v>
      </c>
      <c r="K188" s="410" t="s">
        <v>4048</v>
      </c>
      <c r="L188" s="979" t="s">
        <v>3478</v>
      </c>
      <c r="M188" s="979"/>
      <c r="N188" s="979"/>
      <c r="O188" s="412"/>
    </row>
    <row r="189" spans="1:19" s="290" customFormat="1" ht="19.899999999999999" customHeight="1" thickBot="1">
      <c r="A189" s="1278"/>
      <c r="B189" s="1135"/>
      <c r="C189" s="1135"/>
      <c r="D189" s="1113"/>
      <c r="E189" s="1113"/>
      <c r="F189" s="605" t="s">
        <v>4275</v>
      </c>
      <c r="G189" s="981" t="s">
        <v>4276</v>
      </c>
      <c r="H189" s="665" t="s">
        <v>4451</v>
      </c>
      <c r="I189" s="981" t="s">
        <v>211</v>
      </c>
      <c r="J189" s="636" t="s">
        <v>47</v>
      </c>
      <c r="K189" s="637"/>
      <c r="L189" s="980"/>
      <c r="M189" s="980"/>
      <c r="N189" s="980"/>
      <c r="O189" s="415"/>
    </row>
    <row r="190" spans="1:19" s="290" customFormat="1" ht="19.899999999999999" customHeight="1" thickBot="1">
      <c r="A190" s="650">
        <v>32</v>
      </c>
      <c r="B190" s="587" t="s">
        <v>4570</v>
      </c>
      <c r="C190" s="479" t="str">
        <f>VLOOKUP(LEFT(B190,3),'ships name'!A:C,2,FALSE)</f>
        <v>OPHELIA</v>
      </c>
      <c r="D190" s="984" t="str">
        <f>VLOOKUP(C190,'ships name'!B:C,2,FALSE)</f>
        <v xml:space="preserve"> </v>
      </c>
      <c r="E190" s="659" t="str">
        <f>TEXT((LEFT(F190,3)-1),"000")&amp;"E"</f>
        <v>379E</v>
      </c>
      <c r="F190" s="659" t="str">
        <f>RIGHT(B190,3)&amp; "W"</f>
        <v>380W</v>
      </c>
      <c r="G190" s="489" t="s">
        <v>4956</v>
      </c>
      <c r="H190" s="583">
        <f>I190-1</f>
        <v>43681</v>
      </c>
      <c r="I190" s="583">
        <f>J190</f>
        <v>43682</v>
      </c>
      <c r="J190" s="681">
        <v>43682</v>
      </c>
      <c r="K190" s="585">
        <f>J190+7</f>
        <v>43689</v>
      </c>
      <c r="L190" s="583">
        <f>J190+12</f>
        <v>43694</v>
      </c>
      <c r="M190" s="583"/>
      <c r="N190" s="583"/>
      <c r="O190" s="586"/>
    </row>
    <row r="191" spans="1:19" s="290" customFormat="1" ht="19.899999999999999" hidden="1" customHeight="1">
      <c r="A191" s="649">
        <f>A190+1</f>
        <v>33</v>
      </c>
      <c r="B191" s="646" t="s">
        <v>4571</v>
      </c>
      <c r="C191" s="515" t="str">
        <f>VLOOKUP(LEFT(B191,3),'ships name'!A:C,2,FALSE)</f>
        <v>MOUNT NICHOLSON</v>
      </c>
      <c r="D191" s="984" t="str">
        <f>VLOOKUP(C191,'ships name'!B:C,2,FALSE)</f>
        <v xml:space="preserve"> </v>
      </c>
      <c r="E191" s="662" t="str">
        <f>TEXT((LEFT(F191,3)-1),"000")&amp;"E"</f>
        <v>116E</v>
      </c>
      <c r="F191" s="662" t="str">
        <f>RIGHT(B191,3)&amp; "W"</f>
        <v>117W</v>
      </c>
      <c r="G191" s="663" t="s">
        <v>4743</v>
      </c>
      <c r="H191" s="633">
        <f t="shared" ref="H191:H194" si="145">I191-1</f>
        <v>43688</v>
      </c>
      <c r="I191" s="633">
        <f>J191</f>
        <v>43689</v>
      </c>
      <c r="J191" s="660">
        <f>J190+7</f>
        <v>43689</v>
      </c>
      <c r="K191" s="585">
        <f t="shared" ref="K191:K194" si="146">J191+7</f>
        <v>43696</v>
      </c>
      <c r="L191" s="583">
        <f t="shared" ref="L191:L194" si="147">J191+12</f>
        <v>43701</v>
      </c>
      <c r="M191" s="633"/>
      <c r="N191" s="633"/>
      <c r="O191" s="642"/>
    </row>
    <row r="192" spans="1:19" s="290" customFormat="1" ht="19.899999999999999" hidden="1" customHeight="1">
      <c r="A192" s="649">
        <f>A191+1</f>
        <v>34</v>
      </c>
      <c r="B192" s="646" t="s">
        <v>4572</v>
      </c>
      <c r="C192" s="515" t="str">
        <f>VLOOKUP(LEFT(B192,3),'ships name'!A:C,2,FALSE)</f>
        <v>NORDPANTHER</v>
      </c>
      <c r="D192" s="984" t="str">
        <f>VLOOKUP(C192,'ships name'!B:C,2,FALSE)</f>
        <v xml:space="preserve"> </v>
      </c>
      <c r="E192" s="662" t="str">
        <f>TEXT((LEFT(F192,3)-1),"000")&amp;"E"</f>
        <v>121E</v>
      </c>
      <c r="F192" s="662" t="str">
        <f>RIGHT(B192,3)&amp; "W"</f>
        <v>122W</v>
      </c>
      <c r="G192" s="663" t="s">
        <v>4744</v>
      </c>
      <c r="H192" s="633">
        <f t="shared" si="145"/>
        <v>43695</v>
      </c>
      <c r="I192" s="633">
        <f>J192</f>
        <v>43696</v>
      </c>
      <c r="J192" s="660">
        <f>J191+7</f>
        <v>43696</v>
      </c>
      <c r="K192" s="585">
        <f t="shared" si="146"/>
        <v>43703</v>
      </c>
      <c r="L192" s="583">
        <f t="shared" si="147"/>
        <v>43708</v>
      </c>
      <c r="M192" s="633"/>
      <c r="N192" s="633"/>
      <c r="O192" s="642"/>
    </row>
    <row r="193" spans="1:19" s="290" customFormat="1" ht="19.899999999999999" hidden="1" customHeight="1">
      <c r="A193" s="649">
        <f>A192+1</f>
        <v>35</v>
      </c>
      <c r="B193" s="646" t="s">
        <v>4573</v>
      </c>
      <c r="C193" s="515" t="str">
        <f>VLOOKUP(LEFT(B193,3),'ships name'!A:C,2,FALSE)</f>
        <v>NORDPUMA</v>
      </c>
      <c r="D193" s="984" t="str">
        <f>VLOOKUP(C193,'ships name'!B:C,2,FALSE)</f>
        <v xml:space="preserve"> </v>
      </c>
      <c r="E193" s="662" t="str">
        <f>TEXT((LEFT(F193,3)-1),"000")&amp;"E"</f>
        <v>115E</v>
      </c>
      <c r="F193" s="662" t="str">
        <f>RIGHT(B193,3)&amp; "W"</f>
        <v>116W</v>
      </c>
      <c r="G193" s="663" t="s">
        <v>4745</v>
      </c>
      <c r="H193" s="633">
        <f t="shared" si="145"/>
        <v>43702</v>
      </c>
      <c r="I193" s="633">
        <f>J193</f>
        <v>43703</v>
      </c>
      <c r="J193" s="660">
        <f>J192+7</f>
        <v>43703</v>
      </c>
      <c r="K193" s="585">
        <f t="shared" si="146"/>
        <v>43710</v>
      </c>
      <c r="L193" s="583">
        <f t="shared" si="147"/>
        <v>43715</v>
      </c>
      <c r="M193" s="633"/>
      <c r="N193" s="633"/>
      <c r="O193" s="642"/>
    </row>
    <row r="194" spans="1:19" s="290" customFormat="1" ht="19.899999999999999" hidden="1" customHeight="1" thickBot="1">
      <c r="A194" s="649">
        <f>A193+1</f>
        <v>36</v>
      </c>
      <c r="B194" s="669" t="s">
        <v>27</v>
      </c>
      <c r="C194" s="606" t="str">
        <f>VLOOKUP(LEFT(B194,3),'ships name'!A:C,2,FALSE)</f>
        <v>TO BE ADVISED</v>
      </c>
      <c r="D194" s="986" t="str">
        <f>VLOOKUP(C194,'ships name'!B:C,2,FALSE)</f>
        <v>TO BE ADVISED</v>
      </c>
      <c r="E194" s="670" t="e">
        <f>TEXT((LEFT(F194,3)-1),"000")&amp;"E"</f>
        <v>#VALUE!</v>
      </c>
      <c r="F194" s="670" t="str">
        <f>RIGHT(B194,3)&amp; "W"</f>
        <v>TBAW</v>
      </c>
      <c r="G194" s="671" t="s">
        <v>27</v>
      </c>
      <c r="H194" s="647">
        <f t="shared" si="145"/>
        <v>43709</v>
      </c>
      <c r="I194" s="647">
        <f>J194</f>
        <v>43710</v>
      </c>
      <c r="J194" s="682">
        <f>J193+7</f>
        <v>43710</v>
      </c>
      <c r="K194" s="585">
        <f t="shared" si="146"/>
        <v>43717</v>
      </c>
      <c r="L194" s="583">
        <f t="shared" si="147"/>
        <v>43722</v>
      </c>
      <c r="M194" s="647"/>
      <c r="N194" s="647"/>
      <c r="O194" s="643"/>
    </row>
    <row r="195" spans="1:19" s="103" customFormat="1" ht="25.9" hidden="1" customHeight="1" thickBot="1">
      <c r="A195" s="787" t="s">
        <v>4433</v>
      </c>
      <c r="B195" s="673"/>
      <c r="C195" s="673"/>
      <c r="D195" s="972"/>
      <c r="E195" s="673" t="s">
        <v>74</v>
      </c>
      <c r="F195" s="673" t="s">
        <v>4042</v>
      </c>
      <c r="G195" s="673"/>
      <c r="H195" s="673"/>
      <c r="I195" s="673" t="s">
        <v>75</v>
      </c>
      <c r="J195" s="673" t="s">
        <v>4043</v>
      </c>
      <c r="K195" s="1273" t="s">
        <v>2</v>
      </c>
      <c r="L195" s="1274"/>
      <c r="M195" s="1274"/>
      <c r="N195" s="1274"/>
      <c r="O195" s="1275"/>
      <c r="P195" s="977"/>
      <c r="Q195" s="977"/>
      <c r="R195" s="977"/>
      <c r="S195" s="977"/>
    </row>
    <row r="196" spans="1:19" s="290" customFormat="1" ht="19.899999999999999" hidden="1" customHeight="1">
      <c r="A196" s="1276" t="s">
        <v>3</v>
      </c>
      <c r="B196" s="1167" t="s">
        <v>4</v>
      </c>
      <c r="C196" s="1167" t="s">
        <v>5</v>
      </c>
      <c r="D196" s="1168" t="s">
        <v>4274</v>
      </c>
      <c r="E196" s="1168" t="s">
        <v>6</v>
      </c>
      <c r="F196" s="1168"/>
      <c r="G196" s="1168"/>
      <c r="H196" s="973" t="s">
        <v>7</v>
      </c>
      <c r="I196" s="973" t="s">
        <v>8</v>
      </c>
      <c r="J196" s="360" t="s">
        <v>9</v>
      </c>
      <c r="K196" s="675" t="s">
        <v>3308</v>
      </c>
      <c r="L196" s="975" t="s">
        <v>4441</v>
      </c>
      <c r="M196" s="973"/>
      <c r="N196" s="975"/>
      <c r="O196" s="355"/>
    </row>
    <row r="197" spans="1:19" s="290" customFormat="1" ht="19.899999999999999" hidden="1" customHeight="1">
      <c r="A197" s="1277"/>
      <c r="B197" s="1134"/>
      <c r="C197" s="1134"/>
      <c r="D197" s="1112"/>
      <c r="E197" s="1112" t="s">
        <v>13</v>
      </c>
      <c r="F197" s="1112" t="s">
        <v>14</v>
      </c>
      <c r="G197" s="1112"/>
      <c r="H197" s="969" t="s">
        <v>15</v>
      </c>
      <c r="I197" s="969" t="s">
        <v>16</v>
      </c>
      <c r="J197" s="344" t="s">
        <v>17</v>
      </c>
      <c r="K197" s="410" t="s">
        <v>136</v>
      </c>
      <c r="L197" s="969" t="s">
        <v>4442</v>
      </c>
      <c r="M197" s="969"/>
      <c r="N197" s="969"/>
      <c r="O197" s="412"/>
    </row>
    <row r="198" spans="1:19" s="290" customFormat="1" ht="19.899999999999999" hidden="1" customHeight="1" thickBot="1">
      <c r="A198" s="1278"/>
      <c r="B198" s="1135"/>
      <c r="C198" s="1135"/>
      <c r="D198" s="1113"/>
      <c r="E198" s="1113"/>
      <c r="F198" s="605" t="s">
        <v>4275</v>
      </c>
      <c r="G198" s="971" t="s">
        <v>4276</v>
      </c>
      <c r="H198" s="665" t="s">
        <v>4434</v>
      </c>
      <c r="I198" s="971" t="s">
        <v>47</v>
      </c>
      <c r="J198" s="636" t="s">
        <v>123</v>
      </c>
      <c r="K198" s="637"/>
      <c r="L198" s="970"/>
      <c r="M198" s="970"/>
      <c r="N198" s="970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4474</v>
      </c>
      <c r="D199" s="974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4438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4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4439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4435</v>
      </c>
      <c r="C201" s="515" t="str">
        <f>VLOOKUP(LEFT(B201,3),'ships name'!A:C,2,FALSE)</f>
        <v>YM KEELUNG</v>
      </c>
      <c r="D201" s="974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4440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4475</v>
      </c>
      <c r="C202" s="515" t="str">
        <f>VLOOKUP(LEFT(B202,3),'ships name'!A:C,2,FALSE)</f>
        <v>ZIM KINGSTON</v>
      </c>
      <c r="D202" s="974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4472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6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4473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2"/>
  <sheetViews>
    <sheetView showGridLines="0" topLeftCell="A13" zoomScale="85" zoomScaleNormal="85" workbookViewId="0">
      <selection activeCell="C57" sqref="C57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  <c r="P2" s="1293"/>
    </row>
    <row r="3" spans="1:20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</row>
    <row r="4" spans="1:20" ht="28.15" customHeight="1">
      <c r="A4" s="1294" t="str">
        <f>IA!A4</f>
        <v>2019年08月船期表</v>
      </c>
      <c r="B4" s="1294"/>
      <c r="C4" s="1294"/>
      <c r="D4" s="1294"/>
      <c r="E4" s="1294"/>
      <c r="F4" s="1294"/>
      <c r="G4" s="1294"/>
      <c r="H4" s="1294"/>
      <c r="I4" s="1294"/>
      <c r="J4" s="1294"/>
      <c r="K4" s="1294"/>
      <c r="L4" s="1294"/>
      <c r="M4" s="1294"/>
      <c r="N4" s="1294"/>
      <c r="O4" s="1294"/>
      <c r="P4" s="1294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91" t="s">
        <v>3908</v>
      </c>
      <c r="B8" s="1292"/>
      <c r="C8" s="1292"/>
      <c r="D8" s="528"/>
      <c r="E8" s="1283" t="s">
        <v>254</v>
      </c>
      <c r="F8" s="1283"/>
      <c r="G8" s="529"/>
      <c r="H8" s="226" t="s">
        <v>482</v>
      </c>
      <c r="I8" s="226" t="s">
        <v>75</v>
      </c>
      <c r="J8" s="226" t="s">
        <v>485</v>
      </c>
      <c r="K8" s="1280" t="s">
        <v>2</v>
      </c>
      <c r="L8" s="1281"/>
      <c r="M8" s="1281"/>
      <c r="N8" s="1281"/>
      <c r="O8" s="1282"/>
      <c r="T8" s="276"/>
    </row>
    <row r="9" spans="1:20" s="103" customFormat="1" ht="19.899999999999999" customHeight="1">
      <c r="A9" s="1289" t="s">
        <v>3</v>
      </c>
      <c r="B9" s="1286" t="s">
        <v>4</v>
      </c>
      <c r="C9" s="1286" t="s">
        <v>5</v>
      </c>
      <c r="D9" s="1168" t="s">
        <v>4274</v>
      </c>
      <c r="E9" s="1169" t="s">
        <v>6</v>
      </c>
      <c r="F9" s="1170"/>
      <c r="G9" s="1171"/>
      <c r="H9" s="514" t="s">
        <v>7</v>
      </c>
      <c r="I9" s="514" t="s">
        <v>8</v>
      </c>
      <c r="J9" s="556" t="s">
        <v>9</v>
      </c>
      <c r="K9" s="384" t="s">
        <v>158</v>
      </c>
      <c r="L9" s="385" t="s">
        <v>159</v>
      </c>
      <c r="M9" s="386" t="s">
        <v>160</v>
      </c>
      <c r="N9" s="442" t="s">
        <v>3906</v>
      </c>
      <c r="O9" s="443" t="s">
        <v>29</v>
      </c>
    </row>
    <row r="10" spans="1:20" s="103" customFormat="1" ht="35.450000000000003" customHeight="1">
      <c r="A10" s="1289"/>
      <c r="B10" s="1286"/>
      <c r="C10" s="1286"/>
      <c r="D10" s="1112"/>
      <c r="E10" s="1112" t="s">
        <v>13</v>
      </c>
      <c r="F10" s="1114" t="s">
        <v>14</v>
      </c>
      <c r="G10" s="1115"/>
      <c r="H10" s="439" t="s">
        <v>15</v>
      </c>
      <c r="I10" s="439" t="s">
        <v>16</v>
      </c>
      <c r="J10" s="125" t="s">
        <v>17</v>
      </c>
      <c r="K10" s="438" t="s">
        <v>162</v>
      </c>
      <c r="L10" s="387" t="s">
        <v>163</v>
      </c>
      <c r="M10" s="388" t="s">
        <v>164</v>
      </c>
      <c r="N10" s="433" t="s">
        <v>3153</v>
      </c>
      <c r="O10" s="434" t="s">
        <v>3894</v>
      </c>
    </row>
    <row r="11" spans="1:20" s="103" customFormat="1" ht="19.899999999999999" customHeight="1" thickBot="1">
      <c r="A11" s="1290"/>
      <c r="B11" s="1287"/>
      <c r="C11" s="1287"/>
      <c r="D11" s="1258"/>
      <c r="E11" s="1113"/>
      <c r="F11" s="605" t="s">
        <v>4275</v>
      </c>
      <c r="G11" s="536" t="s">
        <v>4276</v>
      </c>
      <c r="H11" s="536" t="s">
        <v>47</v>
      </c>
      <c r="I11" s="536" t="s">
        <v>123</v>
      </c>
      <c r="J11" s="441" t="s">
        <v>124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32</v>
      </c>
      <c r="B12" s="715" t="s">
        <v>4746</v>
      </c>
      <c r="C12" s="531" t="str">
        <f>VLOOKUP(LEFT(B12,3),'ships name'!A:C,2,FALSE)</f>
        <v>CMA CGM MEKONG</v>
      </c>
      <c r="D12" s="810" t="str">
        <f>VLOOKUP(C12,'ships name'!B:C,2,FALSE)</f>
        <v xml:space="preserve"> </v>
      </c>
      <c r="E12" s="710" t="str">
        <f>F12</f>
        <v>0JX37E</v>
      </c>
      <c r="F12" s="710" t="str">
        <f>LEFT(G12,6)</f>
        <v>0JX37E</v>
      </c>
      <c r="G12" s="710" t="s">
        <v>4751</v>
      </c>
      <c r="H12" s="710">
        <f>J12-2</f>
        <v>43682</v>
      </c>
      <c r="I12" s="710">
        <f>J12-1</f>
        <v>43683</v>
      </c>
      <c r="J12" s="710">
        <v>43684</v>
      </c>
      <c r="K12" s="710">
        <f>J12+21</f>
        <v>43705</v>
      </c>
      <c r="L12" s="710">
        <f>J12+22</f>
        <v>43706</v>
      </c>
      <c r="M12" s="710">
        <f>J12+27</f>
        <v>43711</v>
      </c>
      <c r="N12" s="710">
        <f>J12+32</f>
        <v>43716</v>
      </c>
      <c r="O12" s="710">
        <f>J12+35</f>
        <v>43719</v>
      </c>
    </row>
    <row r="13" spans="1:20" s="103" customFormat="1" ht="19.899999999999999" customHeight="1">
      <c r="A13" s="617">
        <f>A12+1</f>
        <v>33</v>
      </c>
      <c r="B13" s="732" t="s">
        <v>4747</v>
      </c>
      <c r="C13" s="538" t="str">
        <f>VLOOKUP(LEFT(B13,3),'ships name'!A:C,2,FALSE)</f>
        <v>CMA CGM GANGES</v>
      </c>
      <c r="D13" s="807" t="str">
        <f>VLOOKUP(C13,'ships name'!B:C,2,FALSE)</f>
        <v>达飞恒河</v>
      </c>
      <c r="E13" s="710" t="str">
        <f t="shared" ref="E13:E16" si="0">F13</f>
        <v>0JX39E</v>
      </c>
      <c r="F13" s="710" t="str">
        <f t="shared" ref="F13:F16" si="1">LEFT(G13,6)</f>
        <v>0JX39E</v>
      </c>
      <c r="G13" s="716" t="s">
        <v>4752</v>
      </c>
      <c r="H13" s="716">
        <f t="shared" ref="H13" si="2">J13-2</f>
        <v>43689</v>
      </c>
      <c r="I13" s="716">
        <f t="shared" ref="I13" si="3">J13-1</f>
        <v>43690</v>
      </c>
      <c r="J13" s="716">
        <f>J12+7</f>
        <v>43691</v>
      </c>
      <c r="K13" s="710">
        <f t="shared" ref="K13:K16" si="4">J13+21</f>
        <v>43712</v>
      </c>
      <c r="L13" s="710">
        <f t="shared" ref="L13:L16" si="5">J13+22</f>
        <v>43713</v>
      </c>
      <c r="M13" s="710">
        <f t="shared" ref="M13:M16" si="6">J13+27</f>
        <v>43718</v>
      </c>
      <c r="N13" s="710">
        <f t="shared" ref="N13:N16" si="7">J13+32</f>
        <v>43723</v>
      </c>
      <c r="O13" s="710">
        <f t="shared" ref="O13:O16" si="8">J13+35</f>
        <v>43726</v>
      </c>
    </row>
    <row r="14" spans="1:20" s="103" customFormat="1" ht="19.899999999999999" customHeight="1">
      <c r="A14" s="617">
        <f>A13+1</f>
        <v>34</v>
      </c>
      <c r="B14" s="732" t="s">
        <v>4748</v>
      </c>
      <c r="C14" s="538" t="str">
        <f>VLOOKUP(LEFT(B14,3),'ships name'!A:C,2,FALSE)</f>
        <v>CMA CGM OHIO</v>
      </c>
      <c r="D14" s="807" t="str">
        <f>VLOOKUP(C14,'ships name'!B:C,2,FALSE)</f>
        <v>达飞俄亥俄州</v>
      </c>
      <c r="E14" s="710" t="str">
        <f t="shared" si="0"/>
        <v>0JX3BE</v>
      </c>
      <c r="F14" s="710" t="str">
        <f t="shared" si="1"/>
        <v>0JX3BE</v>
      </c>
      <c r="G14" s="716" t="s">
        <v>4753</v>
      </c>
      <c r="H14" s="716">
        <f t="shared" ref="H14" si="9">J14-2</f>
        <v>43696</v>
      </c>
      <c r="I14" s="716">
        <f t="shared" ref="I14" si="10">J14-1</f>
        <v>43697</v>
      </c>
      <c r="J14" s="716">
        <f>J13+7</f>
        <v>43698</v>
      </c>
      <c r="K14" s="710">
        <f t="shared" si="4"/>
        <v>43719</v>
      </c>
      <c r="L14" s="710">
        <f t="shared" si="5"/>
        <v>43720</v>
      </c>
      <c r="M14" s="710">
        <f t="shared" si="6"/>
        <v>43725</v>
      </c>
      <c r="N14" s="710">
        <f t="shared" si="7"/>
        <v>43730</v>
      </c>
      <c r="O14" s="710">
        <f t="shared" si="8"/>
        <v>43733</v>
      </c>
    </row>
    <row r="15" spans="1:20" s="103" customFormat="1" ht="19.899999999999999" customHeight="1">
      <c r="A15" s="617">
        <f>A14+1</f>
        <v>35</v>
      </c>
      <c r="B15" s="732" t="s">
        <v>4749</v>
      </c>
      <c r="C15" s="538" t="str">
        <f>VLOOKUP(LEFT(B15,3),'ships name'!A:C,2,FALSE)</f>
        <v>CMA CGM LISA MARIE</v>
      </c>
      <c r="D15" s="807" t="str">
        <f>VLOOKUP(C15,'ships name'!B:C,2,FALSE)</f>
        <v xml:space="preserve"> </v>
      </c>
      <c r="E15" s="710" t="str">
        <f t="shared" si="0"/>
        <v>0JX3DE</v>
      </c>
      <c r="F15" s="710" t="str">
        <f t="shared" si="1"/>
        <v>0JX3DE</v>
      </c>
      <c r="G15" s="716" t="s">
        <v>4754</v>
      </c>
      <c r="H15" s="716">
        <f t="shared" ref="H15" si="11">J15-2</f>
        <v>43703</v>
      </c>
      <c r="I15" s="716">
        <f t="shared" ref="I15" si="12">J15-1</f>
        <v>43704</v>
      </c>
      <c r="J15" s="716">
        <f>J14+7</f>
        <v>43705</v>
      </c>
      <c r="K15" s="710">
        <f t="shared" si="4"/>
        <v>43726</v>
      </c>
      <c r="L15" s="710">
        <f t="shared" si="5"/>
        <v>43727</v>
      </c>
      <c r="M15" s="710">
        <f t="shared" si="6"/>
        <v>43732</v>
      </c>
      <c r="N15" s="710">
        <f t="shared" si="7"/>
        <v>43737</v>
      </c>
      <c r="O15" s="710">
        <f t="shared" si="8"/>
        <v>43740</v>
      </c>
    </row>
    <row r="16" spans="1:20" s="103" customFormat="1" ht="19.899999999999999" customHeight="1">
      <c r="A16" s="617">
        <f>A15+1</f>
        <v>36</v>
      </c>
      <c r="B16" s="732" t="s">
        <v>4750</v>
      </c>
      <c r="C16" s="538" t="str">
        <f>VLOOKUP(LEFT(B16,3),'ships name'!A:C,2,FALSE)</f>
        <v>CMA CGM CALCUTTA</v>
      </c>
      <c r="D16" s="807" t="str">
        <f>VLOOKUP(C16,'ships name'!B:C,2,FALSE)</f>
        <v>美总新加尔各答</v>
      </c>
      <c r="E16" s="710" t="str">
        <f t="shared" si="0"/>
        <v>0JX3FE</v>
      </c>
      <c r="F16" s="710" t="str">
        <f t="shared" si="1"/>
        <v>0JX3FE</v>
      </c>
      <c r="G16" s="716" t="s">
        <v>4755</v>
      </c>
      <c r="H16" s="716">
        <f t="shared" ref="H16" si="13">J16-2</f>
        <v>43710</v>
      </c>
      <c r="I16" s="716">
        <f t="shared" ref="I16" si="14">J16-1</f>
        <v>43711</v>
      </c>
      <c r="J16" s="716">
        <f>J15+7</f>
        <v>43712</v>
      </c>
      <c r="K16" s="710">
        <f t="shared" si="4"/>
        <v>43733</v>
      </c>
      <c r="L16" s="710">
        <f t="shared" si="5"/>
        <v>43734</v>
      </c>
      <c r="M16" s="710">
        <f t="shared" si="6"/>
        <v>43739</v>
      </c>
      <c r="N16" s="710">
        <f t="shared" si="7"/>
        <v>43744</v>
      </c>
      <c r="O16" s="710">
        <f t="shared" si="8"/>
        <v>43747</v>
      </c>
    </row>
    <row r="17" spans="1:20" ht="21.75" customHeight="1" thickBot="1">
      <c r="B17" s="429"/>
    </row>
    <row r="18" spans="1:20" s="100" customFormat="1" ht="25.9" customHeight="1" thickBot="1">
      <c r="A18" s="1291" t="s">
        <v>3907</v>
      </c>
      <c r="B18" s="1292"/>
      <c r="C18" s="1292"/>
      <c r="D18" s="528"/>
      <c r="E18" s="1283" t="s">
        <v>254</v>
      </c>
      <c r="F18" s="1283"/>
      <c r="G18" s="529"/>
      <c r="H18" s="226" t="s">
        <v>3072</v>
      </c>
      <c r="I18" s="226" t="s">
        <v>75</v>
      </c>
      <c r="J18" s="226" t="s">
        <v>485</v>
      </c>
      <c r="K18" s="1280" t="s">
        <v>2</v>
      </c>
      <c r="L18" s="1281"/>
      <c r="M18" s="1281"/>
      <c r="N18" s="1281"/>
      <c r="O18" s="1282"/>
      <c r="T18" s="276"/>
    </row>
    <row r="19" spans="1:20" s="103" customFormat="1" ht="19.899999999999999" customHeight="1">
      <c r="A19" s="1289" t="s">
        <v>3</v>
      </c>
      <c r="B19" s="1286" t="s">
        <v>4</v>
      </c>
      <c r="C19" s="1286" t="s">
        <v>5</v>
      </c>
      <c r="D19" s="1168" t="s">
        <v>4274</v>
      </c>
      <c r="E19" s="1169" t="s">
        <v>6</v>
      </c>
      <c r="F19" s="1170"/>
      <c r="G19" s="1171"/>
      <c r="H19" s="514" t="s">
        <v>7</v>
      </c>
      <c r="I19" s="514" t="s">
        <v>8</v>
      </c>
      <c r="J19" s="556" t="s">
        <v>9</v>
      </c>
      <c r="K19" s="384" t="s">
        <v>3909</v>
      </c>
      <c r="L19" s="386" t="s">
        <v>160</v>
      </c>
      <c r="M19" s="386" t="s">
        <v>3906</v>
      </c>
      <c r="N19" s="442" t="s">
        <v>3905</v>
      </c>
      <c r="O19" s="443"/>
    </row>
    <row r="20" spans="1:20" s="103" customFormat="1" ht="35.450000000000003" customHeight="1">
      <c r="A20" s="1289"/>
      <c r="B20" s="1286"/>
      <c r="C20" s="1286"/>
      <c r="D20" s="1112"/>
      <c r="E20" s="1112" t="s">
        <v>13</v>
      </c>
      <c r="F20" s="1114" t="s">
        <v>14</v>
      </c>
      <c r="G20" s="1115"/>
      <c r="H20" s="439" t="s">
        <v>15</v>
      </c>
      <c r="I20" s="439" t="s">
        <v>16</v>
      </c>
      <c r="J20" s="125" t="s">
        <v>17</v>
      </c>
      <c r="K20" s="438" t="s">
        <v>162</v>
      </c>
      <c r="L20" s="388" t="s">
        <v>3698</v>
      </c>
      <c r="M20" s="388" t="s">
        <v>3153</v>
      </c>
      <c r="N20" s="433" t="s">
        <v>3699</v>
      </c>
      <c r="O20" s="434" t="s">
        <v>29</v>
      </c>
    </row>
    <row r="21" spans="1:20" s="103" customFormat="1" ht="19.899999999999999" customHeight="1" thickBot="1">
      <c r="A21" s="1290"/>
      <c r="B21" s="1287"/>
      <c r="C21" s="1287"/>
      <c r="D21" s="1113"/>
      <c r="E21" s="1113"/>
      <c r="F21" s="605" t="s">
        <v>4275</v>
      </c>
      <c r="G21" s="536" t="s">
        <v>4276</v>
      </c>
      <c r="H21" s="536" t="s">
        <v>34</v>
      </c>
      <c r="I21" s="536" t="s">
        <v>35</v>
      </c>
      <c r="J21" s="441" t="s">
        <v>211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32</v>
      </c>
      <c r="B22" s="715" t="s">
        <v>4611</v>
      </c>
      <c r="C22" s="531" t="str">
        <f>VLOOKUP(LEFT(B22,3),'ships name'!A:C,2,FALSE)</f>
        <v>EVER UNITY</v>
      </c>
      <c r="D22" s="810" t="str">
        <f>VLOOKUP(C22,'ships name'!B:C,2,FALSE)</f>
        <v>长统轮</v>
      </c>
      <c r="E22" s="710" t="str">
        <f>LEFT(F22,3)-1&amp;"W"</f>
        <v>160W</v>
      </c>
      <c r="F22" s="722" t="str">
        <f>RIGHT(B22,3)&amp;"E"</f>
        <v>161E</v>
      </c>
      <c r="G22" s="722" t="s">
        <v>4575</v>
      </c>
      <c r="H22" s="710">
        <f>J22-2</f>
        <v>43679</v>
      </c>
      <c r="I22" s="710">
        <f>J22-1</f>
        <v>43680</v>
      </c>
      <c r="J22" s="710">
        <v>43681</v>
      </c>
      <c r="K22" s="710">
        <f>J22+18</f>
        <v>43699</v>
      </c>
      <c r="L22" s="710">
        <f>J22+27</f>
        <v>43708</v>
      </c>
      <c r="M22" s="710">
        <f>J22+31</f>
        <v>43712</v>
      </c>
      <c r="N22" s="710">
        <f>J22+36</f>
        <v>43717</v>
      </c>
      <c r="O22" s="710"/>
    </row>
    <row r="23" spans="1:20" s="103" customFormat="1" ht="19.899999999999999" customHeight="1">
      <c r="A23" s="617">
        <f>A22+1</f>
        <v>33</v>
      </c>
      <c r="B23" s="732" t="s">
        <v>4756</v>
      </c>
      <c r="C23" s="538" t="str">
        <f>VLOOKUP(LEFT(B23,3),'ships name'!A:C,2,FALSE)</f>
        <v>MEDITERRANEAN BRIDGE</v>
      </c>
      <c r="D23" s="807" t="str">
        <f>VLOOKUP(C23,'ships name'!B:C,2,FALSE)</f>
        <v xml:space="preserve"> </v>
      </c>
      <c r="E23" s="716" t="str">
        <f t="shared" ref="E23" si="15">LEFT(F23,3)-1&amp;"W"</f>
        <v>4W</v>
      </c>
      <c r="F23" s="732" t="str">
        <f t="shared" ref="F23" si="16">RIGHT(B23,3)&amp;"E"</f>
        <v>005E</v>
      </c>
      <c r="G23" s="732" t="s">
        <v>4760</v>
      </c>
      <c r="H23" s="716">
        <f t="shared" ref="H23" si="17">J23-2</f>
        <v>43686</v>
      </c>
      <c r="I23" s="716">
        <f t="shared" ref="I23" si="18">J23-1</f>
        <v>43687</v>
      </c>
      <c r="J23" s="716">
        <f>J22+7</f>
        <v>43688</v>
      </c>
      <c r="K23" s="716">
        <f t="shared" ref="K23" si="19">J23+18</f>
        <v>43706</v>
      </c>
      <c r="L23" s="716">
        <f t="shared" ref="L23" si="20">J23+27</f>
        <v>43715</v>
      </c>
      <c r="M23" s="716">
        <f t="shared" ref="M23" si="21">J23+31</f>
        <v>43719</v>
      </c>
      <c r="N23" s="716">
        <f t="shared" ref="N23" si="22">J23+36</f>
        <v>43724</v>
      </c>
      <c r="O23" s="716"/>
    </row>
    <row r="24" spans="1:20" s="103" customFormat="1" ht="19.899999999999999" customHeight="1">
      <c r="A24" s="617">
        <f>A23+1</f>
        <v>34</v>
      </c>
      <c r="B24" s="732" t="s">
        <v>4757</v>
      </c>
      <c r="C24" s="538" t="str">
        <f>VLOOKUP(LEFT(B24,3),'ships name'!A:C,2,FALSE)</f>
        <v>LLOYD DON GIOVANNI</v>
      </c>
      <c r="D24" s="807" t="str">
        <f>VLOOKUP(C24,'ships name'!B:C,2,FALSE)</f>
        <v>劳埃德乔凡尼</v>
      </c>
      <c r="E24" s="716" t="str">
        <f t="shared" ref="E24" si="23">LEFT(F24,3)-1&amp;"W"</f>
        <v>1W</v>
      </c>
      <c r="F24" s="731" t="str">
        <f t="shared" ref="F24" si="24">RIGHT(B24,3)&amp;"E"</f>
        <v>002E</v>
      </c>
      <c r="G24" s="731" t="s">
        <v>4761</v>
      </c>
      <c r="H24" s="716">
        <f t="shared" ref="H24" si="25">J24-2</f>
        <v>43693</v>
      </c>
      <c r="I24" s="716">
        <f t="shared" ref="I24" si="26">J24-1</f>
        <v>43694</v>
      </c>
      <c r="J24" s="716">
        <f>J23+7</f>
        <v>43695</v>
      </c>
      <c r="K24" s="716">
        <f t="shared" ref="K24" si="27">J24+18</f>
        <v>43713</v>
      </c>
      <c r="L24" s="716">
        <f t="shared" ref="L24" si="28">J24+27</f>
        <v>43722</v>
      </c>
      <c r="M24" s="716">
        <f t="shared" ref="M24" si="29">J24+31</f>
        <v>43726</v>
      </c>
      <c r="N24" s="716">
        <f t="shared" ref="N24" si="30">J24+36</f>
        <v>43731</v>
      </c>
      <c r="O24" s="716"/>
    </row>
    <row r="25" spans="1:20" s="103" customFormat="1" ht="19.899999999999999" customHeight="1">
      <c r="A25" s="617">
        <f>A24+1</f>
        <v>35</v>
      </c>
      <c r="B25" s="732" t="s">
        <v>4758</v>
      </c>
      <c r="C25" s="538" t="str">
        <f>VLOOKUP(LEFT(B25,3),'ships name'!A:C,2,FALSE)</f>
        <v>MIRAMARIN</v>
      </c>
      <c r="D25" s="807" t="str">
        <f>VLOOKUP(C25,'ships name'!B:C,2,FALSE)</f>
        <v xml:space="preserve"> </v>
      </c>
      <c r="E25" s="716" t="str">
        <f>TEXT(LEFT(F25,3)-1,"000")&amp;"W"</f>
        <v>001W</v>
      </c>
      <c r="F25" s="732" t="str">
        <f t="shared" ref="F25" si="31">RIGHT(B25,3)&amp;"E"</f>
        <v>002E</v>
      </c>
      <c r="G25" s="732" t="s">
        <v>4762</v>
      </c>
      <c r="H25" s="716">
        <f t="shared" ref="H25" si="32">J25-2</f>
        <v>43700</v>
      </c>
      <c r="I25" s="716">
        <f t="shared" ref="I25" si="33">J25-1</f>
        <v>43701</v>
      </c>
      <c r="J25" s="716">
        <f>J24+7</f>
        <v>43702</v>
      </c>
      <c r="K25" s="716">
        <f t="shared" ref="K25" si="34">J25+18</f>
        <v>43720</v>
      </c>
      <c r="L25" s="716">
        <f t="shared" ref="L25" si="35">J25+27</f>
        <v>43729</v>
      </c>
      <c r="M25" s="716">
        <f t="shared" ref="M25" si="36">J25+31</f>
        <v>43733</v>
      </c>
      <c r="N25" s="716">
        <f t="shared" ref="N25" si="37">J25+36</f>
        <v>43738</v>
      </c>
      <c r="O25" s="716"/>
    </row>
    <row r="26" spans="1:20" s="103" customFormat="1" ht="19.899999999999999" customHeight="1">
      <c r="A26" s="617">
        <f>A25+1</f>
        <v>36</v>
      </c>
      <c r="B26" s="732" t="s">
        <v>4671</v>
      </c>
      <c r="C26" s="538" t="str">
        <f>VLOOKUP(LEFT(B26,3),'ships name'!A:C,2,FALSE)</f>
        <v>EVER UNITED</v>
      </c>
      <c r="D26" s="807" t="str">
        <f>VLOOKUP(C26,'ships name'!B:C,2,FALSE)</f>
        <v xml:space="preserve"> </v>
      </c>
      <c r="E26" s="716" t="str">
        <f>TEXT(LEFT(F26,3)-1,"000")&amp;"W"</f>
        <v>169W</v>
      </c>
      <c r="F26" s="732" t="str">
        <f t="shared" ref="F26" si="38">RIGHT(B26,3)&amp;"E"</f>
        <v>170E</v>
      </c>
      <c r="G26" s="732" t="s">
        <v>4763</v>
      </c>
      <c r="H26" s="716">
        <f t="shared" ref="H26" si="39">J26-2</f>
        <v>43707</v>
      </c>
      <c r="I26" s="716">
        <f t="shared" ref="I26" si="40">J26-1</f>
        <v>43708</v>
      </c>
      <c r="J26" s="716">
        <f>J25+7</f>
        <v>43709</v>
      </c>
      <c r="K26" s="716">
        <f t="shared" ref="K26" si="41">J26+18</f>
        <v>43727</v>
      </c>
      <c r="L26" s="716">
        <f t="shared" ref="L26" si="42">J26+27</f>
        <v>43736</v>
      </c>
      <c r="M26" s="716">
        <f t="shared" ref="M26" si="43">J26+31</f>
        <v>43740</v>
      </c>
      <c r="N26" s="716">
        <f t="shared" ref="N26" si="44">J26+36</f>
        <v>43745</v>
      </c>
      <c r="O26" s="716"/>
    </row>
    <row r="27" spans="1:20" s="283" customFormat="1" ht="19.899999999999999" hidden="1" customHeight="1" thickBot="1">
      <c r="A27" s="286"/>
      <c r="B27" s="287" t="s">
        <v>4759</v>
      </c>
    </row>
    <row r="28" spans="1:20" s="100" customFormat="1" ht="25.9" hidden="1" customHeight="1" thickBot="1">
      <c r="A28" s="1291" t="s">
        <v>3910</v>
      </c>
      <c r="B28" s="1292"/>
      <c r="C28" s="1292"/>
      <c r="D28" s="528"/>
      <c r="E28" s="1283" t="s">
        <v>254</v>
      </c>
      <c r="F28" s="1283"/>
      <c r="G28" s="529"/>
      <c r="H28" s="226" t="s">
        <v>29</v>
      </c>
      <c r="I28" s="226" t="s">
        <v>75</v>
      </c>
      <c r="J28" s="226" t="s">
        <v>29</v>
      </c>
      <c r="K28" s="1280" t="s">
        <v>2</v>
      </c>
      <c r="L28" s="1281"/>
      <c r="M28" s="1281"/>
      <c r="N28" s="1281"/>
      <c r="O28" s="1281"/>
      <c r="P28" s="1282"/>
      <c r="T28" s="276"/>
    </row>
    <row r="29" spans="1:20" s="103" customFormat="1" ht="19.899999999999999" hidden="1" customHeight="1">
      <c r="A29" s="1289" t="s">
        <v>3</v>
      </c>
      <c r="B29" s="1286" t="s">
        <v>4</v>
      </c>
      <c r="C29" s="1286" t="s">
        <v>5</v>
      </c>
      <c r="D29" s="1168" t="s">
        <v>4274</v>
      </c>
      <c r="E29" s="1169" t="s">
        <v>6</v>
      </c>
      <c r="F29" s="1170"/>
      <c r="G29" s="1171"/>
      <c r="H29" s="431" t="s">
        <v>7</v>
      </c>
      <c r="I29" s="431" t="s">
        <v>8</v>
      </c>
      <c r="J29" s="430" t="s">
        <v>9</v>
      </c>
      <c r="K29" s="384" t="s">
        <v>158</v>
      </c>
      <c r="L29" s="386"/>
      <c r="M29" s="386"/>
      <c r="N29" s="442" t="s">
        <v>160</v>
      </c>
      <c r="O29" s="442"/>
      <c r="P29" s="443"/>
    </row>
    <row r="30" spans="1:20" s="103" customFormat="1" ht="35.450000000000003" hidden="1" customHeight="1">
      <c r="A30" s="1289"/>
      <c r="B30" s="1286"/>
      <c r="C30" s="1286"/>
      <c r="D30" s="1112"/>
      <c r="E30" s="1112" t="s">
        <v>13</v>
      </c>
      <c r="F30" s="1114" t="s">
        <v>14</v>
      </c>
      <c r="G30" s="1115"/>
      <c r="H30" s="439" t="s">
        <v>15</v>
      </c>
      <c r="I30" s="439" t="s">
        <v>16</v>
      </c>
      <c r="J30" s="125" t="s">
        <v>17</v>
      </c>
      <c r="K30" s="438" t="s">
        <v>162</v>
      </c>
      <c r="L30" s="388" t="s">
        <v>163</v>
      </c>
      <c r="M30" s="388" t="s">
        <v>3911</v>
      </c>
      <c r="N30" s="433" t="s">
        <v>3698</v>
      </c>
      <c r="O30" s="433" t="s">
        <v>3894</v>
      </c>
      <c r="P30" s="434" t="s">
        <v>3153</v>
      </c>
    </row>
    <row r="31" spans="1:20" s="103" customFormat="1" ht="19.899999999999999" hidden="1" customHeight="1" thickBot="1">
      <c r="A31" s="1290"/>
      <c r="B31" s="1287"/>
      <c r="C31" s="1287"/>
      <c r="D31" s="1113"/>
      <c r="E31" s="1113"/>
      <c r="F31" s="605" t="s">
        <v>4275</v>
      </c>
      <c r="G31" s="536" t="s">
        <v>4276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4385</v>
      </c>
      <c r="C32" s="531" t="e">
        <f>VLOOKUP(LEFT(B32,3),'ships name'!A:C,2,FALSE)</f>
        <v>#N/A</v>
      </c>
      <c r="D32" s="810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4373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4385</v>
      </c>
      <c r="C33" s="531" t="e">
        <f>VLOOKUP(LEFT(B33,3),'ships name'!A:C,2,FALSE)</f>
        <v>#N/A</v>
      </c>
      <c r="D33" s="807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4374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4385</v>
      </c>
      <c r="C34" s="531" t="e">
        <f>VLOOKUP(LEFT(B34,3),'ships name'!A:C,2,FALSE)</f>
        <v>#N/A</v>
      </c>
      <c r="D34" s="807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4375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4385</v>
      </c>
      <c r="C35" s="531" t="e">
        <f>VLOOKUP(LEFT(B35,3),'ships name'!A:C,2,FALSE)</f>
        <v>#N/A</v>
      </c>
      <c r="D35" s="807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4376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4385</v>
      </c>
      <c r="C36" s="531" t="e">
        <f>VLOOKUP(LEFT(B36,3),'ships name'!A:C,2,FALSE)</f>
        <v>#N/A</v>
      </c>
      <c r="D36" s="807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4377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176</v>
      </c>
      <c r="B39" s="734"/>
      <c r="C39" s="734"/>
      <c r="D39" s="734"/>
      <c r="E39" s="734" t="s">
        <v>177</v>
      </c>
      <c r="F39" s="734"/>
      <c r="G39" s="251"/>
      <c r="H39" s="251" t="s">
        <v>42</v>
      </c>
      <c r="I39" s="251"/>
      <c r="J39" s="251"/>
      <c r="K39" s="1284" t="s">
        <v>2</v>
      </c>
      <c r="L39" s="1259"/>
      <c r="M39" s="1259"/>
      <c r="N39" s="1259"/>
      <c r="O39" s="1260"/>
    </row>
    <row r="40" spans="1:16" ht="19.899999999999999" customHeight="1">
      <c r="A40" s="1288" t="s">
        <v>3</v>
      </c>
      <c r="B40" s="1285" t="s">
        <v>4</v>
      </c>
      <c r="C40" s="1285" t="s">
        <v>5</v>
      </c>
      <c r="D40" s="1168" t="s">
        <v>4274</v>
      </c>
      <c r="E40" s="1169" t="s">
        <v>6</v>
      </c>
      <c r="F40" s="1170"/>
      <c r="G40" s="1171"/>
      <c r="H40" s="556" t="s">
        <v>7</v>
      </c>
      <c r="I40" s="738" t="s">
        <v>8</v>
      </c>
      <c r="J40" s="241" t="s">
        <v>9</v>
      </c>
      <c r="K40" s="739" t="s">
        <v>178</v>
      </c>
      <c r="L40" s="138" t="s">
        <v>179</v>
      </c>
      <c r="M40" s="535" t="s">
        <v>171</v>
      </c>
      <c r="N40" s="535" t="s">
        <v>180</v>
      </c>
      <c r="O40" s="696" t="s">
        <v>181</v>
      </c>
    </row>
    <row r="41" spans="1:16" ht="19.899999999999999" customHeight="1">
      <c r="A41" s="1289"/>
      <c r="B41" s="1286"/>
      <c r="C41" s="1286"/>
      <c r="D41" s="1112"/>
      <c r="E41" s="1112" t="s">
        <v>13</v>
      </c>
      <c r="F41" s="1114" t="s">
        <v>14</v>
      </c>
      <c r="G41" s="1115"/>
      <c r="H41" s="125" t="s">
        <v>15</v>
      </c>
      <c r="I41" s="439" t="s">
        <v>16</v>
      </c>
      <c r="J41" s="533" t="s">
        <v>17</v>
      </c>
      <c r="K41" s="739" t="s">
        <v>184</v>
      </c>
      <c r="L41" s="138" t="s">
        <v>162</v>
      </c>
      <c r="M41" s="535" t="s">
        <v>162</v>
      </c>
      <c r="N41" s="535" t="s">
        <v>185</v>
      </c>
      <c r="O41" s="696" t="s">
        <v>186</v>
      </c>
    </row>
    <row r="42" spans="1:16" ht="19.899999999999999" customHeight="1" thickBot="1">
      <c r="A42" s="1290"/>
      <c r="B42" s="1287"/>
      <c r="C42" s="1287"/>
      <c r="D42" s="1113"/>
      <c r="E42" s="1113"/>
      <c r="F42" s="605" t="s">
        <v>4275</v>
      </c>
      <c r="G42" s="536" t="s">
        <v>4276</v>
      </c>
      <c r="H42" s="616" t="s">
        <v>187</v>
      </c>
      <c r="I42" s="740" t="s">
        <v>187</v>
      </c>
      <c r="J42" s="741" t="s">
        <v>187</v>
      </c>
      <c r="K42" s="742" t="s">
        <v>36</v>
      </c>
      <c r="L42" s="743" t="s">
        <v>50</v>
      </c>
      <c r="M42" s="536" t="s">
        <v>169</v>
      </c>
      <c r="N42" s="536" t="s">
        <v>55</v>
      </c>
      <c r="O42" s="441" t="s">
        <v>69</v>
      </c>
    </row>
    <row r="43" spans="1:16" ht="19.899999999999999" customHeight="1">
      <c r="A43" s="722">
        <v>31</v>
      </c>
      <c r="B43" s="722" t="s">
        <v>4764</v>
      </c>
      <c r="C43" s="531" t="str">
        <f>VLOOKUP(LEFT(B43,3),'ships name'!A:C,2,FALSE)</f>
        <v>APL BOSTON</v>
      </c>
      <c r="D43" s="810" t="str">
        <f>VLOOKUP(C43,'ships name'!B:C,2,FALSE)</f>
        <v>美总波士顿</v>
      </c>
      <c r="E43" s="722"/>
      <c r="F43" s="716" t="str">
        <f>LEFT(G43,6)</f>
        <v>0PP4DE</v>
      </c>
      <c r="G43" s="710" t="s">
        <v>4577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32</v>
      </c>
      <c r="B44" s="733" t="s">
        <v>4576</v>
      </c>
      <c r="C44" s="538" t="str">
        <f>VLOOKUP(LEFT(B44,3),'ships name'!A:C,2,FALSE)</f>
        <v>CMA CGM MISSOURI</v>
      </c>
      <c r="D44" s="807" t="str">
        <f>VLOOKUP(C44,'ships name'!B:C,2,FALSE)</f>
        <v>达飞密苏里</v>
      </c>
      <c r="E44" s="733"/>
      <c r="F44" s="716" t="str">
        <f>LEFT(G44,6)</f>
        <v>0PP4FE</v>
      </c>
      <c r="G44" s="716" t="s">
        <v>4768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33</v>
      </c>
      <c r="B45" s="733" t="s">
        <v>4765</v>
      </c>
      <c r="C45" s="538" t="str">
        <f>VLOOKUP(LEFT(B45,3),'ships name'!A:C,2,FALSE)</f>
        <v>COSCO NINGBO</v>
      </c>
      <c r="D45" s="807" t="str">
        <f>VLOOKUP(C45,'ships name'!B:C,2,FALSE)</f>
        <v>中远宁波</v>
      </c>
      <c r="E45" s="733"/>
      <c r="F45" s="732" t="str">
        <f t="shared" ref="F45:F47" si="88">RIGHT(B45,3)&amp;"E"</f>
        <v>427E</v>
      </c>
      <c r="G45" s="716" t="s">
        <v>4769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34</v>
      </c>
      <c r="B46" s="733" t="s">
        <v>4766</v>
      </c>
      <c r="C46" s="538" t="str">
        <f>VLOOKUP(LEFT(B46,3),'ships name'!A:C,2,FALSE)</f>
        <v>CMA CGM COLUMBIA</v>
      </c>
      <c r="D46" s="807" t="str">
        <f>VLOOKUP(C46,'ships name'!B:C,2,FALSE)</f>
        <v>达飞哥伦比亚</v>
      </c>
      <c r="E46" s="733"/>
      <c r="F46" s="716" t="str">
        <f>LEFT(G46,6)</f>
        <v>0PP4JE</v>
      </c>
      <c r="G46" s="716" t="s">
        <v>4770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35</v>
      </c>
      <c r="B47" s="733" t="s">
        <v>4767</v>
      </c>
      <c r="C47" s="538" t="str">
        <f>VLOOKUP(LEFT(B47,3),'ships name'!A:C,2,FALSE)</f>
        <v>COSCO BEIJING</v>
      </c>
      <c r="D47" s="807" t="str">
        <f>VLOOKUP(C47,'ships name'!B:C,2,FALSE)</f>
        <v>东方远京</v>
      </c>
      <c r="E47" s="733"/>
      <c r="F47" s="732" t="str">
        <f t="shared" si="88"/>
        <v>441E</v>
      </c>
      <c r="G47" s="716" t="s">
        <v>4771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3993</v>
      </c>
      <c r="B50" s="446"/>
    </row>
    <row r="51" spans="1:2" ht="19.899999999999999" customHeight="1">
      <c r="A51" s="159" t="s">
        <v>3994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6"/>
  <sheetViews>
    <sheetView showGridLines="0" topLeftCell="A27" zoomScale="85" zoomScaleNormal="85" workbookViewId="0">
      <selection activeCell="K78" sqref="K78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</row>
    <row r="3" spans="1:15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</row>
    <row r="4" spans="1:15" ht="28.15" customHeight="1">
      <c r="A4" s="1293" t="str">
        <f>IA!A4</f>
        <v>2019年08月船期表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  <c r="M4" s="1293"/>
      <c r="N4" s="1293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18" t="s">
        <v>200</v>
      </c>
      <c r="B7" s="1343"/>
      <c r="C7" s="1343"/>
      <c r="D7" s="532"/>
      <c r="E7" s="534" t="s">
        <v>74</v>
      </c>
      <c r="F7" s="251"/>
      <c r="G7" s="251"/>
      <c r="H7" s="251" t="s">
        <v>75</v>
      </c>
      <c r="I7" s="251"/>
      <c r="J7" s="251"/>
      <c r="K7" s="1191" t="s">
        <v>2</v>
      </c>
      <c r="L7" s="1185"/>
      <c r="M7" s="1185"/>
      <c r="N7" s="1185"/>
      <c r="O7" s="1186"/>
    </row>
    <row r="8" spans="1:15" ht="19.899999999999999" hidden="1" customHeight="1">
      <c r="A8" s="1288" t="s">
        <v>3</v>
      </c>
      <c r="B8" s="1285" t="s">
        <v>4</v>
      </c>
      <c r="C8" s="1285" t="s">
        <v>5</v>
      </c>
      <c r="D8" s="728"/>
      <c r="E8" s="1432" t="s">
        <v>6</v>
      </c>
      <c r="F8" s="1433"/>
      <c r="G8" s="241"/>
      <c r="H8" s="176" t="s">
        <v>7</v>
      </c>
      <c r="I8" s="222" t="s">
        <v>8</v>
      </c>
      <c r="J8" s="241" t="s">
        <v>9</v>
      </c>
      <c r="K8" s="397"/>
      <c r="L8" s="401" t="s">
        <v>216</v>
      </c>
      <c r="M8" s="401" t="s">
        <v>3281</v>
      </c>
      <c r="N8" s="402" t="s">
        <v>3282</v>
      </c>
      <c r="O8" s="277" t="s">
        <v>215</v>
      </c>
    </row>
    <row r="9" spans="1:15" ht="19.899999999999999" hidden="1" customHeight="1">
      <c r="A9" s="1289"/>
      <c r="B9" s="1286"/>
      <c r="C9" s="1286"/>
      <c r="D9" s="530"/>
      <c r="E9" s="1403" t="s">
        <v>13</v>
      </c>
      <c r="F9" s="1426" t="s">
        <v>3175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218</v>
      </c>
      <c r="M9" s="399" t="s">
        <v>217</v>
      </c>
      <c r="N9" s="403" t="s">
        <v>220</v>
      </c>
      <c r="O9" s="398" t="s">
        <v>3737</v>
      </c>
    </row>
    <row r="10" spans="1:15" ht="19.899999999999999" hidden="1" customHeight="1" thickBot="1">
      <c r="A10" s="1290"/>
      <c r="B10" s="1287"/>
      <c r="C10" s="1287"/>
      <c r="D10" s="527"/>
      <c r="E10" s="1234"/>
      <c r="F10" s="1427"/>
      <c r="G10" s="752"/>
      <c r="H10" s="127" t="s">
        <v>463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36">
        <v>19</v>
      </c>
      <c r="B11" s="1406"/>
      <c r="C11" s="110" t="e">
        <f>VLOOKUP((LEFT(B11,3)),'ships name'!A:C,2,FALSE)</f>
        <v>#N/A</v>
      </c>
      <c r="D11" s="558"/>
      <c r="E11" s="1227" t="str">
        <f>RIGHT(B11,3)&amp;"W"</f>
        <v>W</v>
      </c>
      <c r="F11" s="1227" t="s">
        <v>3912</v>
      </c>
      <c r="G11" s="500"/>
      <c r="H11" s="1394">
        <f>I11-1</f>
        <v>43225</v>
      </c>
      <c r="I11" s="1376">
        <f>J11-1</f>
        <v>43226</v>
      </c>
      <c r="J11" s="1439">
        <v>43227</v>
      </c>
      <c r="K11" s="1385">
        <f>J11+21</f>
        <v>43248</v>
      </c>
      <c r="L11" s="1368">
        <f>J11+28</f>
        <v>43255</v>
      </c>
      <c r="M11" s="1368">
        <f>J11+31</f>
        <v>43258</v>
      </c>
      <c r="N11" s="1313">
        <f>J11+33</f>
        <v>43260</v>
      </c>
      <c r="O11" s="1308">
        <f t="shared" ref="O11" si="0">J11+26</f>
        <v>43253</v>
      </c>
    </row>
    <row r="12" spans="1:15" ht="19.899999999999999" hidden="1" customHeight="1">
      <c r="A12" s="1322"/>
      <c r="B12" s="1407"/>
      <c r="C12" s="109" t="e">
        <f>VLOOKUP((LEFT(B11,3)),'ships name'!A:C,3,FALSE)</f>
        <v>#N/A</v>
      </c>
      <c r="D12" s="493"/>
      <c r="E12" s="1220"/>
      <c r="F12" s="1220"/>
      <c r="G12" s="501"/>
      <c r="H12" s="1395"/>
      <c r="I12" s="1377"/>
      <c r="J12" s="1308"/>
      <c r="K12" s="1386"/>
      <c r="L12" s="1369"/>
      <c r="M12" s="1369"/>
      <c r="N12" s="1297"/>
      <c r="O12" s="1309"/>
    </row>
    <row r="13" spans="1:15" ht="19.899999999999999" hidden="1" customHeight="1">
      <c r="A13" s="1437">
        <f>A11+1</f>
        <v>20</v>
      </c>
      <c r="B13" s="1408"/>
      <c r="C13" s="110" t="e">
        <f>VLOOKUP((LEFT(B13,3)),'ships name'!A:C,2,FALSE)</f>
        <v>#N/A</v>
      </c>
      <c r="D13" s="558"/>
      <c r="E13" s="1227" t="str">
        <f>RIGHT(B13,3)&amp;"W"</f>
        <v>W</v>
      </c>
      <c r="F13" s="1227" t="str">
        <f>RIGHT(B13,3)&amp;"E"</f>
        <v>E</v>
      </c>
      <c r="G13" s="500"/>
      <c r="H13" s="1323">
        <f t="shared" ref="H13:N13" si="1">H11+7</f>
        <v>43232</v>
      </c>
      <c r="I13" s="1376">
        <f t="shared" ref="I13:I15" si="2">J13-1</f>
        <v>43233</v>
      </c>
      <c r="J13" s="1344">
        <f>J11+7</f>
        <v>43234</v>
      </c>
      <c r="K13" s="1387">
        <f t="shared" si="1"/>
        <v>43255</v>
      </c>
      <c r="L13" s="1227">
        <f t="shared" si="1"/>
        <v>43262</v>
      </c>
      <c r="M13" s="1370">
        <f t="shared" si="1"/>
        <v>43265</v>
      </c>
      <c r="N13" s="1140">
        <f t="shared" si="1"/>
        <v>43267</v>
      </c>
      <c r="O13" s="1310">
        <f t="shared" ref="O13" si="3">J13+26</f>
        <v>43260</v>
      </c>
    </row>
    <row r="14" spans="1:15" ht="19.899999999999999" hidden="1" customHeight="1" thickBot="1">
      <c r="A14" s="1349"/>
      <c r="B14" s="1409"/>
      <c r="C14" s="109" t="e">
        <f>VLOOKUP((LEFT(B13,3)),'ships name'!A:C,3,FALSE)</f>
        <v>#N/A</v>
      </c>
      <c r="D14" s="493"/>
      <c r="E14" s="1220"/>
      <c r="F14" s="1220"/>
      <c r="G14" s="501"/>
      <c r="H14" s="1323"/>
      <c r="I14" s="1377"/>
      <c r="J14" s="1440"/>
      <c r="K14" s="1388"/>
      <c r="L14" s="1248"/>
      <c r="M14" s="1371"/>
      <c r="N14" s="1248"/>
      <c r="O14" s="1311"/>
    </row>
    <row r="15" spans="1:15" ht="19.899999999999999" hidden="1" customHeight="1">
      <c r="A15" s="1437">
        <f>A13+1</f>
        <v>21</v>
      </c>
      <c r="B15" s="1408"/>
      <c r="C15" s="110" t="e">
        <f>VLOOKUP((LEFT(B15,3)),'ships name'!A:C,2,FALSE)</f>
        <v>#N/A</v>
      </c>
      <c r="D15" s="558"/>
      <c r="E15" s="1227" t="str">
        <f>RIGHT(B15,3)&amp;"W"</f>
        <v>W</v>
      </c>
      <c r="F15" s="1227" t="s">
        <v>3913</v>
      </c>
      <c r="G15" s="500"/>
      <c r="H15" s="1323">
        <f t="shared" ref="H15:N15" si="4">H13+7</f>
        <v>43239</v>
      </c>
      <c r="I15" s="1376">
        <f t="shared" si="2"/>
        <v>43240</v>
      </c>
      <c r="J15" s="1344">
        <f t="shared" ref="J15:J17" si="5">J13+7</f>
        <v>43241</v>
      </c>
      <c r="K15" s="1387">
        <f t="shared" si="4"/>
        <v>43262</v>
      </c>
      <c r="L15" s="1227">
        <f t="shared" si="4"/>
        <v>43269</v>
      </c>
      <c r="M15" s="1370">
        <f t="shared" si="4"/>
        <v>43272</v>
      </c>
      <c r="N15" s="1227">
        <f t="shared" si="4"/>
        <v>43274</v>
      </c>
      <c r="O15" s="1310">
        <f t="shared" ref="O15" si="6">J15+26</f>
        <v>43267</v>
      </c>
    </row>
    <row r="16" spans="1:15" ht="19.899999999999999" hidden="1" customHeight="1">
      <c r="A16" s="1349"/>
      <c r="B16" s="1407"/>
      <c r="C16" s="109" t="e">
        <f>VLOOKUP((LEFT(B15,3)),'ships name'!A:C,3,FALSE)</f>
        <v>#N/A</v>
      </c>
      <c r="D16" s="493"/>
      <c r="E16" s="1220"/>
      <c r="F16" s="1220"/>
      <c r="G16" s="501"/>
      <c r="H16" s="1323"/>
      <c r="I16" s="1377"/>
      <c r="J16" s="1440"/>
      <c r="K16" s="1388"/>
      <c r="L16" s="1248"/>
      <c r="M16" s="1371"/>
      <c r="N16" s="1248"/>
      <c r="O16" s="1311"/>
    </row>
    <row r="17" spans="1:22" ht="19.899999999999999" hidden="1" customHeight="1">
      <c r="A17" s="1437">
        <f>A15+1</f>
        <v>22</v>
      </c>
      <c r="B17" s="1408"/>
      <c r="C17" s="110" t="e">
        <f>VLOOKUP((LEFT(B17,3)),'ships name'!A:C,2,FALSE)</f>
        <v>#N/A</v>
      </c>
      <c r="D17" s="558"/>
      <c r="E17" s="1227" t="str">
        <f>RIGHT(B17,3)&amp;"W"</f>
        <v>W</v>
      </c>
      <c r="F17" s="1227" t="str">
        <f>RIGHT(B17,3)&amp;"E"</f>
        <v>E</v>
      </c>
      <c r="G17" s="500"/>
      <c r="H17" s="1323">
        <f>I17-2</f>
        <v>43246</v>
      </c>
      <c r="I17" s="1378">
        <f>J17</f>
        <v>43248</v>
      </c>
      <c r="J17" s="1344">
        <f t="shared" si="5"/>
        <v>43248</v>
      </c>
      <c r="K17" s="1389"/>
      <c r="L17" s="1227">
        <f t="shared" ref="L17:N17" si="7">L15+7</f>
        <v>43276</v>
      </c>
      <c r="M17" s="1370">
        <f t="shared" si="7"/>
        <v>43279</v>
      </c>
      <c r="N17" s="1227">
        <f t="shared" si="7"/>
        <v>43281</v>
      </c>
      <c r="O17" s="1310">
        <f>J17+26</f>
        <v>43274</v>
      </c>
    </row>
    <row r="18" spans="1:22" ht="19.899999999999999" hidden="1" customHeight="1">
      <c r="A18" s="1349"/>
      <c r="B18" s="1407"/>
      <c r="C18" s="109" t="e">
        <f>VLOOKUP((LEFT(B17,3)),'ships name'!A:C,3,FALSE)</f>
        <v>#N/A</v>
      </c>
      <c r="D18" s="493"/>
      <c r="E18" s="1220"/>
      <c r="F18" s="1220"/>
      <c r="G18" s="501"/>
      <c r="H18" s="1323"/>
      <c r="I18" s="1379"/>
      <c r="J18" s="1440"/>
      <c r="K18" s="1390"/>
      <c r="L18" s="1248"/>
      <c r="M18" s="1371"/>
      <c r="N18" s="1248"/>
      <c r="O18" s="1311"/>
    </row>
    <row r="19" spans="1:22" ht="19.899999999999999" hidden="1" customHeight="1">
      <c r="A19" s="1349">
        <f>A17+1</f>
        <v>23</v>
      </c>
      <c r="B19" s="1408"/>
      <c r="C19" s="110" t="e">
        <f>VLOOKUP((LEFT(B19,3)),'ships name'!A:C,2,FALSE)</f>
        <v>#N/A</v>
      </c>
      <c r="D19" s="558"/>
      <c r="E19" s="1227" t="str">
        <f>RIGHT(B19,3)&amp;"W"</f>
        <v>W</v>
      </c>
      <c r="F19" s="1140" t="str">
        <f>RIGHT(B19,3)&amp;"E"</f>
        <v>E</v>
      </c>
      <c r="G19" s="503"/>
      <c r="H19" s="1396">
        <f>I19-2</f>
        <v>43253</v>
      </c>
      <c r="I19" s="1380">
        <f>J19</f>
        <v>43255</v>
      </c>
      <c r="J19" s="1344">
        <f t="shared" ref="J19" si="8">J17+7</f>
        <v>43255</v>
      </c>
      <c r="K19" s="1389"/>
      <c r="L19" s="1227">
        <f t="shared" ref="L19:N19" si="9">L17+7</f>
        <v>43283</v>
      </c>
      <c r="M19" s="1370">
        <f t="shared" si="9"/>
        <v>43286</v>
      </c>
      <c r="N19" s="1227">
        <f t="shared" si="9"/>
        <v>43288</v>
      </c>
      <c r="O19" s="1310">
        <f>J19+26</f>
        <v>43281</v>
      </c>
    </row>
    <row r="20" spans="1:22" ht="19.899999999999999" hidden="1" customHeight="1" thickBot="1">
      <c r="A20" s="1438"/>
      <c r="B20" s="1409"/>
      <c r="C20" s="111" t="e">
        <f>VLOOKUP((LEFT(B19,3)),'ships name'!A:C,3,FALSE)</f>
        <v>#N/A</v>
      </c>
      <c r="D20" s="511"/>
      <c r="E20" s="1141"/>
      <c r="F20" s="1141"/>
      <c r="G20" s="502"/>
      <c r="H20" s="1397"/>
      <c r="I20" s="1381"/>
      <c r="J20" s="1345"/>
      <c r="K20" s="1393"/>
      <c r="L20" s="1267"/>
      <c r="M20" s="1372"/>
      <c r="N20" s="1267"/>
      <c r="O20" s="1312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91" t="s">
        <v>201</v>
      </c>
      <c r="B23" s="1292"/>
      <c r="C23" s="1292"/>
      <c r="D23" s="528"/>
      <c r="E23" s="769" t="s">
        <v>202</v>
      </c>
      <c r="F23" s="226"/>
      <c r="G23" s="226"/>
      <c r="H23" s="226" t="s">
        <v>203</v>
      </c>
      <c r="I23" s="226"/>
      <c r="J23" s="226"/>
      <c r="K23" s="1434" t="s">
        <v>2</v>
      </c>
      <c r="L23" s="1435"/>
      <c r="M23" s="1435"/>
      <c r="N23" s="1435"/>
      <c r="O23" s="1435"/>
      <c r="P23" s="768"/>
    </row>
    <row r="24" spans="1:22" ht="19.899999999999999" customHeight="1">
      <c r="A24" s="1289" t="s">
        <v>3</v>
      </c>
      <c r="B24" s="1286" t="s">
        <v>4</v>
      </c>
      <c r="C24" s="1286" t="s">
        <v>5</v>
      </c>
      <c r="D24" s="1168" t="s">
        <v>4274</v>
      </c>
      <c r="E24" s="1169" t="s">
        <v>6</v>
      </c>
      <c r="F24" s="1170"/>
      <c r="G24" s="1171"/>
      <c r="H24" s="556" t="s">
        <v>7</v>
      </c>
      <c r="I24" s="526" t="s">
        <v>8</v>
      </c>
      <c r="J24" s="241" t="s">
        <v>9</v>
      </c>
      <c r="K24" s="397" t="s">
        <v>145</v>
      </c>
      <c r="L24" s="485" t="s">
        <v>204</v>
      </c>
      <c r="M24" s="401" t="s">
        <v>3519</v>
      </c>
      <c r="N24" s="540" t="s">
        <v>4522</v>
      </c>
      <c r="O24" s="485" t="s">
        <v>205</v>
      </c>
      <c r="P24" s="950" t="s">
        <v>3415</v>
      </c>
    </row>
    <row r="25" spans="1:22" ht="19.899999999999999" customHeight="1">
      <c r="A25" s="1289"/>
      <c r="B25" s="1286"/>
      <c r="C25" s="1286"/>
      <c r="D25" s="1112"/>
      <c r="E25" s="1112" t="s">
        <v>13</v>
      </c>
      <c r="F25" s="1398" t="s">
        <v>14</v>
      </c>
      <c r="G25" s="1399"/>
      <c r="H25" s="125" t="s">
        <v>15</v>
      </c>
      <c r="I25" s="439" t="s">
        <v>16</v>
      </c>
      <c r="J25" s="533" t="s">
        <v>17</v>
      </c>
      <c r="K25" s="404" t="s">
        <v>147</v>
      </c>
      <c r="L25" s="535" t="s">
        <v>207</v>
      </c>
      <c r="M25" s="767" t="s">
        <v>208</v>
      </c>
      <c r="N25" s="746" t="s">
        <v>4523</v>
      </c>
      <c r="O25" s="535" t="s">
        <v>209</v>
      </c>
      <c r="P25" s="951" t="s">
        <v>3414</v>
      </c>
    </row>
    <row r="26" spans="1:22" ht="19.899999999999999" customHeight="1" thickBot="1">
      <c r="A26" s="1290"/>
      <c r="B26" s="1287"/>
      <c r="C26" s="1287"/>
      <c r="D26" s="1113"/>
      <c r="E26" s="1113"/>
      <c r="F26" s="605" t="s">
        <v>4275</v>
      </c>
      <c r="G26" s="536" t="s">
        <v>4276</v>
      </c>
      <c r="H26" s="618"/>
      <c r="I26" s="616" t="s">
        <v>123</v>
      </c>
      <c r="J26" s="741" t="s">
        <v>4620</v>
      </c>
      <c r="K26" s="761" t="s">
        <v>212</v>
      </c>
      <c r="L26" s="536" t="s">
        <v>48</v>
      </c>
      <c r="M26" s="554" t="s">
        <v>3416</v>
      </c>
      <c r="N26" s="474" t="s">
        <v>29</v>
      </c>
      <c r="O26" s="474" t="s">
        <v>69</v>
      </c>
      <c r="P26" s="952" t="s">
        <v>67</v>
      </c>
    </row>
    <row r="27" spans="1:22" ht="19.899999999999999" customHeight="1">
      <c r="A27" s="722">
        <v>27</v>
      </c>
      <c r="B27" s="722" t="s">
        <v>4773</v>
      </c>
      <c r="C27" s="493" t="str">
        <f>VLOOKUP((LEFT(B27,3)),'ships name'!A:C,2,FALSE)</f>
        <v>APL FLORIDA</v>
      </c>
      <c r="D27" s="810" t="str">
        <f>VLOOKUP(C27,'ships name'!B:C,2,FALSE)</f>
        <v>美总佛罗里达</v>
      </c>
      <c r="E27" s="611" t="str">
        <f>F27</f>
        <v>0PG4HE</v>
      </c>
      <c r="F27" s="611" t="str">
        <f>LEFT(G27,6)</f>
        <v>0PG4HE</v>
      </c>
      <c r="G27" s="698" t="s">
        <v>4778</v>
      </c>
      <c r="H27" s="744">
        <f>I27-1</f>
        <v>43682</v>
      </c>
      <c r="I27" s="744">
        <f>J27-1</f>
        <v>43683</v>
      </c>
      <c r="J27" s="744">
        <v>43684</v>
      </c>
      <c r="K27" s="745">
        <f>J27+3</f>
        <v>43687</v>
      </c>
      <c r="L27" s="745">
        <f>J27+27</f>
        <v>43711</v>
      </c>
      <c r="M27" s="745">
        <f>J27+30</f>
        <v>43714</v>
      </c>
      <c r="N27" s="744">
        <f>J27+33</f>
        <v>43717</v>
      </c>
      <c r="O27" s="744">
        <f>J27+35</f>
        <v>43719</v>
      </c>
      <c r="P27" s="953">
        <f>J27+30</f>
        <v>43714</v>
      </c>
    </row>
    <row r="28" spans="1:22" ht="19.899999999999999" customHeight="1">
      <c r="A28" s="733">
        <f>A27+1</f>
        <v>28</v>
      </c>
      <c r="B28" s="733" t="s">
        <v>4774</v>
      </c>
      <c r="C28" s="499" t="str">
        <f>VLOOKUP((LEFT(B28,3)),'ships name'!A:C,2,FALSE)</f>
        <v>CMA CGM CENDRILLON</v>
      </c>
      <c r="D28" s="807" t="str">
        <f>VLOOKUP(C28,'ships name'!B:C,2,FALSE)</f>
        <v>达飞山菊仁</v>
      </c>
      <c r="E28" s="611" t="str">
        <f t="shared" ref="E28:E31" si="10">F28</f>
        <v>0PG4JE</v>
      </c>
      <c r="F28" s="611" t="str">
        <f t="shared" ref="F28:F31" si="11">LEFT(G28,6)</f>
        <v>0PG4JE</v>
      </c>
      <c r="G28" s="625" t="s">
        <v>4779</v>
      </c>
      <c r="H28" s="760">
        <f>I28-1</f>
        <v>43689</v>
      </c>
      <c r="I28" s="744">
        <f t="shared" ref="I28:I31" si="12">J28-1</f>
        <v>43690</v>
      </c>
      <c r="J28" s="716">
        <f>J27+7</f>
        <v>43691</v>
      </c>
      <c r="K28" s="745">
        <f t="shared" ref="K28:K31" si="13">J28+3</f>
        <v>43694</v>
      </c>
      <c r="L28" s="745">
        <f t="shared" ref="L28:L31" si="14">J28+27</f>
        <v>43718</v>
      </c>
      <c r="M28" s="745">
        <f t="shared" ref="M28:M31" si="15">J28+30</f>
        <v>43721</v>
      </c>
      <c r="N28" s="760">
        <f>J28+33</f>
        <v>43724</v>
      </c>
      <c r="O28" s="760">
        <f>J28+35</f>
        <v>43726</v>
      </c>
      <c r="P28" s="954">
        <f>J28+30</f>
        <v>43721</v>
      </c>
    </row>
    <row r="29" spans="1:22" ht="19.899999999999999" customHeight="1">
      <c r="A29" s="733">
        <f>A28+1</f>
        <v>29</v>
      </c>
      <c r="B29" s="733" t="s">
        <v>4775</v>
      </c>
      <c r="C29" s="499" t="str">
        <f>VLOOKUP((LEFT(B29,3)),'ships name'!A:C,2,FALSE)</f>
        <v>CMA CGM MELISANDE</v>
      </c>
      <c r="D29" s="807" t="str">
        <f>VLOOKUP(C29,'ships name'!B:C,2,FALSE)</f>
        <v xml:space="preserve">达飞梅丽桑德 </v>
      </c>
      <c r="E29" s="611" t="str">
        <f t="shared" si="10"/>
        <v>0PG4LE</v>
      </c>
      <c r="F29" s="611" t="str">
        <f t="shared" si="11"/>
        <v>0PG4LE</v>
      </c>
      <c r="G29" s="625" t="s">
        <v>4780</v>
      </c>
      <c r="H29" s="760">
        <f>I29-1</f>
        <v>43696</v>
      </c>
      <c r="I29" s="744">
        <f t="shared" si="12"/>
        <v>43697</v>
      </c>
      <c r="J29" s="716">
        <f>J28+7</f>
        <v>43698</v>
      </c>
      <c r="K29" s="745">
        <f t="shared" si="13"/>
        <v>43701</v>
      </c>
      <c r="L29" s="745">
        <f t="shared" si="14"/>
        <v>43725</v>
      </c>
      <c r="M29" s="745">
        <f t="shared" si="15"/>
        <v>43728</v>
      </c>
      <c r="N29" s="760">
        <f>J29+33</f>
        <v>43731</v>
      </c>
      <c r="O29" s="760">
        <f>J29+35</f>
        <v>43733</v>
      </c>
      <c r="P29" s="954">
        <f>J29+30</f>
        <v>43728</v>
      </c>
    </row>
    <row r="30" spans="1:22" ht="19.899999999999999" customHeight="1">
      <c r="A30" s="733">
        <f>A29+1</f>
        <v>30</v>
      </c>
      <c r="B30" s="733" t="s">
        <v>4776</v>
      </c>
      <c r="C30" s="499" t="str">
        <f>VLOOKUP((LEFT(B30,3)),'ships name'!A:C,2,FALSE)</f>
        <v>BALTIC BRIDGE</v>
      </c>
      <c r="D30" s="807" t="str">
        <f>VLOOKUP(C30,'ships name'!B:C,2,FALSE)</f>
        <v>达飞鲍尔迪克布里奇</v>
      </c>
      <c r="E30" s="611" t="str">
        <f t="shared" si="10"/>
        <v>0PG4NE</v>
      </c>
      <c r="F30" s="611" t="str">
        <f t="shared" si="11"/>
        <v>0PG4NE</v>
      </c>
      <c r="G30" s="625" t="s">
        <v>4781</v>
      </c>
      <c r="H30" s="760">
        <f>I30-1</f>
        <v>43703</v>
      </c>
      <c r="I30" s="744">
        <f t="shared" si="12"/>
        <v>43704</v>
      </c>
      <c r="J30" s="716">
        <f>J29+7</f>
        <v>43705</v>
      </c>
      <c r="K30" s="745">
        <f t="shared" si="13"/>
        <v>43708</v>
      </c>
      <c r="L30" s="745">
        <f t="shared" si="14"/>
        <v>43732</v>
      </c>
      <c r="M30" s="745">
        <f t="shared" si="15"/>
        <v>43735</v>
      </c>
      <c r="N30" s="760">
        <f>J30+33</f>
        <v>43738</v>
      </c>
      <c r="O30" s="760">
        <f>J30+35</f>
        <v>43740</v>
      </c>
      <c r="P30" s="954">
        <f>J30+30</f>
        <v>43735</v>
      </c>
    </row>
    <row r="31" spans="1:22" ht="19.899999999999999" customHeight="1">
      <c r="A31" s="733">
        <f>A30+1</f>
        <v>31</v>
      </c>
      <c r="B31" s="733" t="s">
        <v>4777</v>
      </c>
      <c r="C31" s="499" t="str">
        <f>VLOOKUP((LEFT(B31,3)),'ships name'!A:C,2,FALSE)</f>
        <v>E.R. TIANPING</v>
      </c>
      <c r="D31" s="807" t="str">
        <f>VLOOKUP(C31,'ships name'!B:C,2,FALSE)</f>
        <v xml:space="preserve"> </v>
      </c>
      <c r="E31" s="611" t="str">
        <f t="shared" si="10"/>
        <v>0PG4PE</v>
      </c>
      <c r="F31" s="611" t="str">
        <f t="shared" si="11"/>
        <v>0PG4PE</v>
      </c>
      <c r="G31" s="625" t="s">
        <v>4782</v>
      </c>
      <c r="H31" s="760">
        <f>I31-1</f>
        <v>43710</v>
      </c>
      <c r="I31" s="744">
        <f t="shared" si="12"/>
        <v>43711</v>
      </c>
      <c r="J31" s="716">
        <f>J30+7</f>
        <v>43712</v>
      </c>
      <c r="K31" s="745">
        <f t="shared" si="13"/>
        <v>43715</v>
      </c>
      <c r="L31" s="745">
        <f t="shared" si="14"/>
        <v>43739</v>
      </c>
      <c r="M31" s="745">
        <f t="shared" si="15"/>
        <v>43742</v>
      </c>
      <c r="N31" s="760">
        <f>J31+33</f>
        <v>43745</v>
      </c>
      <c r="O31" s="760">
        <f>J31+35</f>
        <v>43747</v>
      </c>
      <c r="P31" s="954">
        <f>J31+30</f>
        <v>43742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18" t="s">
        <v>213</v>
      </c>
      <c r="B33" s="1343"/>
      <c r="C33" s="1343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91" t="s">
        <v>2</v>
      </c>
      <c r="L33" s="1185"/>
      <c r="M33" s="1185"/>
      <c r="N33" s="1185"/>
      <c r="O33" s="1185"/>
      <c r="P33" s="1186"/>
    </row>
    <row r="34" spans="1:22" ht="19.899999999999999" customHeight="1">
      <c r="A34" s="1288" t="s">
        <v>3</v>
      </c>
      <c r="B34" s="1285" t="s">
        <v>4</v>
      </c>
      <c r="C34" s="1285" t="s">
        <v>5</v>
      </c>
      <c r="D34" s="1168" t="s">
        <v>4274</v>
      </c>
      <c r="E34" s="1114" t="s">
        <v>6</v>
      </c>
      <c r="F34" s="1400"/>
      <c r="G34" s="1115"/>
      <c r="H34" s="556" t="s">
        <v>7</v>
      </c>
      <c r="I34" s="738" t="s">
        <v>8</v>
      </c>
      <c r="J34" s="241" t="s">
        <v>9</v>
      </c>
      <c r="K34" s="397" t="s">
        <v>145</v>
      </c>
      <c r="L34" s="258" t="s">
        <v>171</v>
      </c>
      <c r="M34" s="401" t="s">
        <v>214</v>
      </c>
      <c r="N34" s="544" t="s">
        <v>215</v>
      </c>
      <c r="O34" s="180" t="s">
        <v>3282</v>
      </c>
      <c r="P34" s="180" t="s">
        <v>4031</v>
      </c>
    </row>
    <row r="35" spans="1:22" ht="19.899999999999999" customHeight="1">
      <c r="A35" s="1289"/>
      <c r="B35" s="1286"/>
      <c r="C35" s="1286"/>
      <c r="D35" s="1112"/>
      <c r="E35" s="1112" t="s">
        <v>13</v>
      </c>
      <c r="F35" s="1398" t="s">
        <v>14</v>
      </c>
      <c r="G35" s="1399"/>
      <c r="H35" s="125" t="s">
        <v>15</v>
      </c>
      <c r="I35" s="439" t="s">
        <v>16</v>
      </c>
      <c r="J35" s="533" t="s">
        <v>17</v>
      </c>
      <c r="K35" s="404" t="s">
        <v>147</v>
      </c>
      <c r="L35" s="255" t="s">
        <v>162</v>
      </c>
      <c r="M35" s="399" t="s">
        <v>217</v>
      </c>
      <c r="N35" s="403" t="s">
        <v>3521</v>
      </c>
      <c r="O35" s="696" t="s">
        <v>220</v>
      </c>
      <c r="P35" s="696" t="s">
        <v>4030</v>
      </c>
    </row>
    <row r="36" spans="1:22" ht="19.899999999999999" customHeight="1" thickBot="1">
      <c r="A36" s="1290"/>
      <c r="B36" s="1287"/>
      <c r="C36" s="1287"/>
      <c r="D36" s="1113"/>
      <c r="E36" s="1113"/>
      <c r="F36" s="605" t="s">
        <v>4275</v>
      </c>
      <c r="G36" s="536" t="s">
        <v>4276</v>
      </c>
      <c r="H36" s="618" t="s">
        <v>462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32</v>
      </c>
      <c r="B37" s="722" t="s">
        <v>4578</v>
      </c>
      <c r="C37" s="493" t="str">
        <f>VLOOKUP((LEFT(B37,3)),'ships name'!A:C,2,FALSE)</f>
        <v>EVER LINKING</v>
      </c>
      <c r="D37" s="810">
        <f>VLOOKUP(C37,'ships name'!B:C,2,FALSE)</f>
        <v>0</v>
      </c>
      <c r="E37" s="611" t="str">
        <f>RIGHT(B37,3)&amp;"W"</f>
        <v>032W</v>
      </c>
      <c r="F37" s="744" t="str">
        <f>RIGHT(B37,3)&amp;"E"</f>
        <v>032E</v>
      </c>
      <c r="G37" s="744" t="s">
        <v>4579</v>
      </c>
      <c r="H37" s="744">
        <f>I37-1</f>
        <v>43679</v>
      </c>
      <c r="I37" s="744">
        <f>J37-1</f>
        <v>43680</v>
      </c>
      <c r="J37" s="744">
        <v>43681</v>
      </c>
      <c r="K37" s="737">
        <f>J37+3</f>
        <v>43684</v>
      </c>
      <c r="L37" s="737">
        <f>J37+22</f>
        <v>43703</v>
      </c>
      <c r="M37" s="737">
        <f>J37+27</f>
        <v>43708</v>
      </c>
      <c r="N37" s="763">
        <f>J37+34</f>
        <v>43715</v>
      </c>
      <c r="O37" s="763">
        <f>J37+29</f>
        <v>43710</v>
      </c>
      <c r="P37" s="763">
        <f>J37+32</f>
        <v>43713</v>
      </c>
    </row>
    <row r="38" spans="1:22" ht="19.899999999999999" customHeight="1">
      <c r="A38" s="733">
        <f>A37+1</f>
        <v>33</v>
      </c>
      <c r="B38" s="733" t="s">
        <v>4783</v>
      </c>
      <c r="C38" s="499" t="str">
        <f>VLOOKUP((LEFT(B38,3)),'ships name'!A:C,2,FALSE)</f>
        <v>EVER LEADING</v>
      </c>
      <c r="D38" s="807" t="str">
        <f>VLOOKUP(C38,'ships name'!B:C,2,FALSE)</f>
        <v xml:space="preserve"> </v>
      </c>
      <c r="E38" s="580" t="str">
        <f>RIGHT(B38,3)&amp;"W"</f>
        <v>042W</v>
      </c>
      <c r="F38" s="716" t="str">
        <f>RIGHT(B38,3)&amp;"E"</f>
        <v>042E</v>
      </c>
      <c r="G38" s="716" t="s">
        <v>4786</v>
      </c>
      <c r="H38" s="716">
        <f>H37+7</f>
        <v>43686</v>
      </c>
      <c r="I38" s="716">
        <f t="shared" ref="I38:J41" si="16">H38+1</f>
        <v>43687</v>
      </c>
      <c r="J38" s="716">
        <f t="shared" si="16"/>
        <v>43688</v>
      </c>
      <c r="K38" s="580">
        <f t="shared" ref="K38:O41" si="17">K37+7</f>
        <v>43691</v>
      </c>
      <c r="L38" s="580">
        <f t="shared" si="17"/>
        <v>43710</v>
      </c>
      <c r="M38" s="580">
        <f t="shared" si="17"/>
        <v>43715</v>
      </c>
      <c r="N38" s="580">
        <f t="shared" si="17"/>
        <v>43722</v>
      </c>
      <c r="O38" s="580">
        <f t="shared" si="17"/>
        <v>43717</v>
      </c>
      <c r="P38" s="580">
        <f t="shared" ref="P38" si="18">J38+32</f>
        <v>43720</v>
      </c>
    </row>
    <row r="39" spans="1:22" ht="19.899999999999999" customHeight="1">
      <c r="A39" s="733">
        <f>A38+1</f>
        <v>34</v>
      </c>
      <c r="B39" s="733" t="s">
        <v>4784</v>
      </c>
      <c r="C39" s="948" t="str">
        <f>VLOOKUP((LEFT(B39,3)),'ships name'!A:C,2,FALSE)</f>
        <v>EVER LIBERAL</v>
      </c>
      <c r="D39" s="807" t="str">
        <f>VLOOKUP(C39,'ships name'!B:C,2,FALSE)</f>
        <v>长朗</v>
      </c>
      <c r="E39" s="580" t="str">
        <f>RIGHT(B39,3)&amp;"W"</f>
        <v>031W</v>
      </c>
      <c r="F39" s="716" t="str">
        <f>RIGHT(B39,3)&amp;"E"</f>
        <v>031E</v>
      </c>
      <c r="G39" s="716" t="s">
        <v>4787</v>
      </c>
      <c r="H39" s="716">
        <f>H38+7</f>
        <v>43693</v>
      </c>
      <c r="I39" s="716">
        <f t="shared" si="16"/>
        <v>43694</v>
      </c>
      <c r="J39" s="716">
        <f t="shared" si="16"/>
        <v>43695</v>
      </c>
      <c r="K39" s="580">
        <f t="shared" si="17"/>
        <v>43698</v>
      </c>
      <c r="L39" s="580">
        <f t="shared" si="17"/>
        <v>43717</v>
      </c>
      <c r="M39" s="580">
        <f t="shared" si="17"/>
        <v>43722</v>
      </c>
      <c r="N39" s="580">
        <f t="shared" si="17"/>
        <v>43729</v>
      </c>
      <c r="O39" s="580">
        <f t="shared" si="17"/>
        <v>43724</v>
      </c>
      <c r="P39" s="580">
        <f t="shared" ref="P39" si="19">J39+32</f>
        <v>43727</v>
      </c>
    </row>
    <row r="40" spans="1:22" ht="19.899999999999999" customHeight="1">
      <c r="A40" s="733">
        <f>A39+1</f>
        <v>35</v>
      </c>
      <c r="B40" s="733" t="s">
        <v>4785</v>
      </c>
      <c r="C40" s="499" t="str">
        <f>VLOOKUP((LEFT(B40,3)),'ships name'!A:C,2,FALSE)</f>
        <v>EVER LIVEN</v>
      </c>
      <c r="D40" s="807" t="str">
        <f>VLOOKUP(C40,'ships name'!B:C,2,FALSE)</f>
        <v>长青轮</v>
      </c>
      <c r="E40" s="580" t="str">
        <f>RIGHT(B40,3)&amp;"W"</f>
        <v>038W</v>
      </c>
      <c r="F40" s="753" t="str">
        <f>RIGHT(B40,3)&amp;"E"</f>
        <v>038E</v>
      </c>
      <c r="G40" s="753" t="s">
        <v>4788</v>
      </c>
      <c r="H40" s="753">
        <f>H39+7</f>
        <v>43700</v>
      </c>
      <c r="I40" s="753">
        <f t="shared" si="16"/>
        <v>43701</v>
      </c>
      <c r="J40" s="753">
        <f t="shared" si="16"/>
        <v>43702</v>
      </c>
      <c r="K40" s="580">
        <f t="shared" si="17"/>
        <v>43705</v>
      </c>
      <c r="L40" s="580">
        <f t="shared" si="17"/>
        <v>43724</v>
      </c>
      <c r="M40" s="580">
        <f t="shared" si="17"/>
        <v>43729</v>
      </c>
      <c r="N40" s="580">
        <f t="shared" si="17"/>
        <v>43736</v>
      </c>
      <c r="O40" s="580">
        <f t="shared" si="17"/>
        <v>43731</v>
      </c>
      <c r="P40" s="580">
        <f t="shared" ref="P40" si="20">J40+32</f>
        <v>43734</v>
      </c>
    </row>
    <row r="41" spans="1:22" ht="19.899999999999999" customHeight="1">
      <c r="A41" s="733">
        <f>A40+1</f>
        <v>36</v>
      </c>
      <c r="B41" s="733" t="s">
        <v>27</v>
      </c>
      <c r="C41" s="499" t="str">
        <f>VLOOKUP((LEFT(B41,3)),'ships name'!A:C,2,FALSE)</f>
        <v>TO BE ADVISED</v>
      </c>
      <c r="D41" s="807" t="str">
        <f>VLOOKUP(C41,'ships name'!B:C,2,FALSE)</f>
        <v>TO BE ADVISED</v>
      </c>
      <c r="E41" s="580" t="str">
        <f>RIGHT(B41,3)&amp;"W"</f>
        <v>TBAW</v>
      </c>
      <c r="F41" s="716" t="str">
        <f>RIGHT(B41,3)&amp;"E"</f>
        <v>TBAE</v>
      </c>
      <c r="G41" s="716" t="s">
        <v>4789</v>
      </c>
      <c r="H41" s="716">
        <f>H40+7</f>
        <v>43707</v>
      </c>
      <c r="I41" s="716">
        <f t="shared" si="16"/>
        <v>43708</v>
      </c>
      <c r="J41" s="716">
        <f t="shared" si="16"/>
        <v>43709</v>
      </c>
      <c r="K41" s="580">
        <f t="shared" si="17"/>
        <v>43712</v>
      </c>
      <c r="L41" s="580">
        <f t="shared" si="17"/>
        <v>43731</v>
      </c>
      <c r="M41" s="580">
        <f t="shared" si="17"/>
        <v>43736</v>
      </c>
      <c r="N41" s="580">
        <f t="shared" si="17"/>
        <v>43743</v>
      </c>
      <c r="O41" s="580">
        <f t="shared" si="17"/>
        <v>43738</v>
      </c>
      <c r="P41" s="580">
        <f t="shared" ref="P41" si="21">J41+32</f>
        <v>43741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56" t="s">
        <v>222</v>
      </c>
      <c r="B43" s="1257"/>
      <c r="C43" s="1257"/>
      <c r="D43" s="508"/>
      <c r="E43" s="1402" t="s">
        <v>51</v>
      </c>
      <c r="F43" s="1402"/>
      <c r="G43" s="534"/>
      <c r="H43" s="1343" t="s">
        <v>223</v>
      </c>
      <c r="I43" s="1343"/>
      <c r="J43" s="1343"/>
      <c r="K43" s="1343"/>
      <c r="L43" s="1343"/>
      <c r="M43" s="1343"/>
      <c r="N43" s="1343"/>
      <c r="O43" s="1343"/>
      <c r="P43" s="1326" t="s">
        <v>2</v>
      </c>
      <c r="Q43" s="1327"/>
      <c r="R43" s="1327"/>
      <c r="S43" s="1327"/>
      <c r="T43" s="1328"/>
      <c r="V43" s="223"/>
    </row>
    <row r="44" spans="1:22" s="103" customFormat="1" ht="19.899999999999999" hidden="1" customHeight="1">
      <c r="A44" s="1410" t="s">
        <v>3</v>
      </c>
      <c r="B44" s="1412" t="s">
        <v>4</v>
      </c>
      <c r="C44" s="1412" t="s">
        <v>5</v>
      </c>
      <c r="D44" s="542"/>
      <c r="E44" s="1404" t="s">
        <v>6</v>
      </c>
      <c r="F44" s="1405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41" t="s">
        <v>4</v>
      </c>
      <c r="N44" s="268" t="s">
        <v>156</v>
      </c>
      <c r="O44" s="269" t="s">
        <v>157</v>
      </c>
      <c r="P44" s="270" t="s">
        <v>205</v>
      </c>
      <c r="Q44" s="212" t="s">
        <v>214</v>
      </c>
      <c r="R44" s="212" t="s">
        <v>206</v>
      </c>
      <c r="S44" s="212" t="s">
        <v>219</v>
      </c>
      <c r="T44" s="274" t="s">
        <v>216</v>
      </c>
      <c r="V44" s="223"/>
    </row>
    <row r="45" spans="1:22" s="103" customFormat="1" ht="19.899999999999999" hidden="1" customHeight="1">
      <c r="A45" s="1411"/>
      <c r="B45" s="1298"/>
      <c r="C45" s="1298"/>
      <c r="D45" s="746"/>
      <c r="E45" s="1224" t="s">
        <v>224</v>
      </c>
      <c r="F45" s="1224" t="s">
        <v>225</v>
      </c>
      <c r="G45" s="439"/>
      <c r="H45" s="233" t="s">
        <v>15</v>
      </c>
      <c r="I45" s="233" t="s">
        <v>16</v>
      </c>
      <c r="J45" s="230" t="s">
        <v>17</v>
      </c>
      <c r="K45" s="1298" t="s">
        <v>45</v>
      </c>
      <c r="L45" s="230" t="s">
        <v>46</v>
      </c>
      <c r="M45" s="1342"/>
      <c r="N45" s="1341" t="s">
        <v>161</v>
      </c>
      <c r="O45" s="1303" t="s">
        <v>6</v>
      </c>
      <c r="P45" s="248" t="s">
        <v>209</v>
      </c>
      <c r="Q45" s="235" t="s">
        <v>217</v>
      </c>
      <c r="R45" s="235" t="s">
        <v>210</v>
      </c>
      <c r="S45" s="235" t="s">
        <v>220</v>
      </c>
      <c r="T45" s="186" t="s">
        <v>218</v>
      </c>
      <c r="V45" s="223"/>
    </row>
    <row r="46" spans="1:22" s="103" customFormat="1" ht="19.899999999999999" hidden="1" customHeight="1">
      <c r="A46" s="1419"/>
      <c r="B46" s="1318"/>
      <c r="C46" s="1318"/>
      <c r="D46" s="541"/>
      <c r="E46" s="1403"/>
      <c r="F46" s="1403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8"/>
      <c r="L46" s="237" t="s">
        <v>22</v>
      </c>
      <c r="M46" s="1342"/>
      <c r="N46" s="1342"/>
      <c r="O46" s="1304"/>
      <c r="P46" s="246" t="s">
        <v>70</v>
      </c>
      <c r="Q46" s="213" t="s">
        <v>71</v>
      </c>
      <c r="R46" s="213" t="s">
        <v>221</v>
      </c>
      <c r="S46" s="213" t="s">
        <v>226</v>
      </c>
      <c r="T46" s="247" t="s">
        <v>227</v>
      </c>
      <c r="V46" s="223"/>
    </row>
    <row r="47" spans="1:22" s="103" customFormat="1" ht="19.899999999999999" hidden="1" customHeight="1">
      <c r="A47" s="1413">
        <f>IA!A10</f>
        <v>31</v>
      </c>
      <c r="B47" s="1424" t="str">
        <f>IA!B10</f>
        <v xml:space="preserve"> </v>
      </c>
      <c r="C47" s="262" t="e">
        <f>VLOOKUP(B47,'ships name'!A:D,2,FALSE)</f>
        <v>#N/A</v>
      </c>
      <c r="D47" s="262"/>
      <c r="E47" s="1401"/>
      <c r="F47" s="1391"/>
      <c r="G47" s="547"/>
      <c r="H47" s="1391">
        <f>IA!H10</f>
        <v>43678</v>
      </c>
      <c r="I47" s="1391">
        <f>IA!I10</f>
        <v>43679</v>
      </c>
      <c r="J47" s="1391">
        <f>IA!J10</f>
        <v>43680</v>
      </c>
      <c r="K47" s="1392" t="s">
        <v>167</v>
      </c>
      <c r="L47" s="1375">
        <f>J47+9</f>
        <v>43689</v>
      </c>
      <c r="M47" s="1321" t="s">
        <v>228</v>
      </c>
      <c r="N47" s="1384" t="str">
        <f>VLOOKUP((LEFT(M47,3)),'ships name'!A:C,2,0)</f>
        <v>MOL MAXIM</v>
      </c>
      <c r="O47" s="1305" t="str">
        <f>RIGHT(M47,3)&amp;"E"</f>
        <v>034E</v>
      </c>
      <c r="P47" s="1333">
        <f>J47+36</f>
        <v>43716</v>
      </c>
      <c r="Q47" s="1301">
        <f>J47+37</f>
        <v>43717</v>
      </c>
      <c r="R47" s="1301">
        <f>J47+39</f>
        <v>43719</v>
      </c>
      <c r="S47" s="1301">
        <f>J47+40</f>
        <v>43720</v>
      </c>
      <c r="T47" s="1329">
        <f>J47+43</f>
        <v>43723</v>
      </c>
      <c r="V47" s="223"/>
    </row>
    <row r="48" spans="1:22" s="103" customFormat="1" ht="19.899999999999999" hidden="1" customHeight="1">
      <c r="A48" s="1290"/>
      <c r="B48" s="1425"/>
      <c r="C48" s="156" t="e">
        <f>VLOOKUP(B47,'ships name'!A:D,3,FALSE)</f>
        <v>#N/A</v>
      </c>
      <c r="D48" s="747"/>
      <c r="E48" s="1352"/>
      <c r="F48" s="1383"/>
      <c r="G48" s="754"/>
      <c r="H48" s="1383"/>
      <c r="I48" s="1383"/>
      <c r="J48" s="1383"/>
      <c r="K48" s="1352"/>
      <c r="L48" s="1354"/>
      <c r="M48" s="1322"/>
      <c r="N48" s="1324"/>
      <c r="O48" s="1204"/>
      <c r="P48" s="1334"/>
      <c r="Q48" s="1302"/>
      <c r="R48" s="1302"/>
      <c r="S48" s="1302"/>
      <c r="T48" s="1330"/>
      <c r="V48" s="223"/>
    </row>
    <row r="49" spans="1:24" s="103" customFormat="1" ht="19.899999999999999" hidden="1" customHeight="1">
      <c r="A49" s="1414">
        <f>IA!A11</f>
        <v>32</v>
      </c>
      <c r="B49" s="1424">
        <f>IA!B11</f>
        <v>0</v>
      </c>
      <c r="C49" s="263" t="e">
        <f>VLOOKUP(B49,'ships name'!A:D,2,FALSE)</f>
        <v>#N/A</v>
      </c>
      <c r="D49" s="748"/>
      <c r="E49" s="1352"/>
      <c r="F49" s="1362"/>
      <c r="G49" s="755"/>
      <c r="H49" s="1362">
        <f>IA!H11</f>
        <v>43685</v>
      </c>
      <c r="I49" s="1362">
        <f>IA!I11</f>
        <v>43686</v>
      </c>
      <c r="J49" s="1362">
        <f>IA!J11</f>
        <v>43687</v>
      </c>
      <c r="K49" s="1351" t="s">
        <v>167</v>
      </c>
      <c r="L49" s="1353">
        <f>L47+7</f>
        <v>43696</v>
      </c>
      <c r="M49" s="1323" t="s">
        <v>229</v>
      </c>
      <c r="N49" s="1316" t="str">
        <f>VLOOKUP((LEFT(M49,3)),'ships name'!A:C,2,0)</f>
        <v>MOL MAJESTY</v>
      </c>
      <c r="O49" s="1204" t="str">
        <f>RIGHT(M49,3)&amp;"E"</f>
        <v>041E</v>
      </c>
      <c r="P49" s="1334">
        <f>J49+36</f>
        <v>43723</v>
      </c>
      <c r="Q49" s="1302">
        <f>J49+37</f>
        <v>43724</v>
      </c>
      <c r="R49" s="1302">
        <f>J49+39</f>
        <v>43726</v>
      </c>
      <c r="S49" s="1302">
        <f>J49+40</f>
        <v>43727</v>
      </c>
      <c r="T49" s="1330">
        <f>J49+43</f>
        <v>43730</v>
      </c>
      <c r="V49" s="223"/>
    </row>
    <row r="50" spans="1:24" s="103" customFormat="1" ht="19.899999999999999" hidden="1" customHeight="1">
      <c r="A50" s="1415"/>
      <c r="B50" s="1425"/>
      <c r="C50" s="156" t="e">
        <f>VLOOKUP(B49,'ships name'!A:D,3,FALSE)</f>
        <v>#N/A</v>
      </c>
      <c r="D50" s="747"/>
      <c r="E50" s="1352"/>
      <c r="F50" s="1383"/>
      <c r="G50" s="754"/>
      <c r="H50" s="1383"/>
      <c r="I50" s="1383"/>
      <c r="J50" s="1383"/>
      <c r="K50" s="1352"/>
      <c r="L50" s="1354"/>
      <c r="M50" s="1322"/>
      <c r="N50" s="1324"/>
      <c r="O50" s="1204"/>
      <c r="P50" s="1334"/>
      <c r="Q50" s="1302"/>
      <c r="R50" s="1302"/>
      <c r="S50" s="1302"/>
      <c r="T50" s="1330"/>
      <c r="V50" s="223"/>
    </row>
    <row r="51" spans="1:24" s="103" customFormat="1" ht="19.899999999999999" hidden="1" customHeight="1">
      <c r="A51" s="1416">
        <f>IA!A12</f>
        <v>33</v>
      </c>
      <c r="B51" s="1354">
        <f>IA!B12</f>
        <v>0</v>
      </c>
      <c r="C51" s="156" t="e">
        <f>VLOOKUP(B51,'ships name'!A:D,2,FALSE)</f>
        <v>#N/A</v>
      </c>
      <c r="D51" s="747"/>
      <c r="E51" s="1352"/>
      <c r="F51" s="1362"/>
      <c r="G51" s="755"/>
      <c r="H51" s="1362">
        <f>IA!H12</f>
        <v>43692</v>
      </c>
      <c r="I51" s="1362">
        <f>IA!I12</f>
        <v>43693</v>
      </c>
      <c r="J51" s="1362">
        <f>IA!J12</f>
        <v>43694</v>
      </c>
      <c r="K51" s="1351" t="s">
        <v>167</v>
      </c>
      <c r="L51" s="1353">
        <f>L49+7</f>
        <v>43703</v>
      </c>
      <c r="M51" s="1316" t="s">
        <v>230</v>
      </c>
      <c r="N51" s="1316" t="str">
        <f>VLOOKUP((LEFT(M51,3)),'ships name'!A:C,2,0)</f>
        <v>MOL MODERN</v>
      </c>
      <c r="O51" s="1204" t="str">
        <f>RIGHT(M51,3)&amp;"E"</f>
        <v>035E</v>
      </c>
      <c r="P51" s="1334">
        <f>J51+36</f>
        <v>43730</v>
      </c>
      <c r="Q51" s="1302">
        <f>J51+37</f>
        <v>43731</v>
      </c>
      <c r="R51" s="1302">
        <f>J51+39</f>
        <v>43733</v>
      </c>
      <c r="S51" s="1302">
        <f>J51+40</f>
        <v>43734</v>
      </c>
      <c r="T51" s="1330">
        <f>J51+43</f>
        <v>43737</v>
      </c>
      <c r="V51" s="223"/>
    </row>
    <row r="52" spans="1:24" s="103" customFormat="1" ht="19.899999999999999" hidden="1" customHeight="1">
      <c r="A52" s="1417"/>
      <c r="B52" s="1354"/>
      <c r="C52" s="156" t="e">
        <f>VLOOKUP(B51,'ships name'!A:D,3,FALSE)</f>
        <v>#N/A</v>
      </c>
      <c r="D52" s="747"/>
      <c r="E52" s="1352"/>
      <c r="F52" s="1383"/>
      <c r="G52" s="754"/>
      <c r="H52" s="1383"/>
      <c r="I52" s="1383"/>
      <c r="J52" s="1383"/>
      <c r="K52" s="1352"/>
      <c r="L52" s="1354"/>
      <c r="M52" s="1324"/>
      <c r="N52" s="1324"/>
      <c r="O52" s="1204"/>
      <c r="P52" s="1334"/>
      <c r="Q52" s="1302"/>
      <c r="R52" s="1302"/>
      <c r="S52" s="1302"/>
      <c r="T52" s="1330"/>
      <c r="U52" s="223"/>
      <c r="V52" s="223"/>
    </row>
    <row r="53" spans="1:24" s="211" customFormat="1" ht="19.899999999999999" hidden="1" customHeight="1">
      <c r="A53" s="1416">
        <f>IA!A13</f>
        <v>34</v>
      </c>
      <c r="B53" s="1354">
        <f>IA!B13</f>
        <v>0</v>
      </c>
      <c r="C53" s="227" t="e">
        <f>VLOOKUP(B53,'ships name'!A:C,2,FALSE)</f>
        <v>#N/A</v>
      </c>
      <c r="D53" s="749"/>
      <c r="E53" s="1352"/>
      <c r="F53" s="1316"/>
      <c r="G53" s="756"/>
      <c r="H53" s="1362">
        <f>I53-1</f>
        <v>43699</v>
      </c>
      <c r="I53" s="1362">
        <f>J53-1</f>
        <v>43700</v>
      </c>
      <c r="J53" s="1362">
        <f>J51+7</f>
        <v>43701</v>
      </c>
      <c r="K53" s="1353" t="s">
        <v>231</v>
      </c>
      <c r="L53" s="1353">
        <f>L51+7</f>
        <v>43710</v>
      </c>
      <c r="M53" s="1316" t="s">
        <v>232</v>
      </c>
      <c r="N53" s="1316" t="str">
        <f>VLOOKUP((LEFT(M53,3)),'ships name'!A:C,2,0)</f>
        <v>MOL MAESTRO</v>
      </c>
      <c r="O53" s="1204" t="str">
        <f>RIGHT(M53,3)&amp;"E"</f>
        <v>037E</v>
      </c>
      <c r="P53" s="1335">
        <f>J53+36</f>
        <v>43737</v>
      </c>
      <c r="Q53" s="1300">
        <f>J53+37</f>
        <v>43738</v>
      </c>
      <c r="R53" s="1300">
        <f>J53+39</f>
        <v>43740</v>
      </c>
      <c r="S53" s="1300">
        <f>J53+40</f>
        <v>43741</v>
      </c>
      <c r="T53" s="1331">
        <f>J53+43</f>
        <v>43744</v>
      </c>
      <c r="U53" s="275"/>
      <c r="V53" s="275"/>
    </row>
    <row r="54" spans="1:24" s="211" customFormat="1" ht="19.899999999999999" hidden="1" customHeight="1">
      <c r="A54" s="1417"/>
      <c r="B54" s="1354"/>
      <c r="C54" s="227" t="e">
        <f>VLOOKUP(B53,'ships name'!A:C,3,FALSE)</f>
        <v>#N/A</v>
      </c>
      <c r="D54" s="749"/>
      <c r="E54" s="1352"/>
      <c r="F54" s="1324"/>
      <c r="G54" s="757"/>
      <c r="H54" s="1383"/>
      <c r="I54" s="1383"/>
      <c r="J54" s="1383"/>
      <c r="K54" s="1354"/>
      <c r="L54" s="1354"/>
      <c r="M54" s="1324"/>
      <c r="N54" s="1324"/>
      <c r="O54" s="1204"/>
      <c r="P54" s="1335"/>
      <c r="Q54" s="1300"/>
      <c r="R54" s="1300"/>
      <c r="S54" s="1300"/>
      <c r="T54" s="1331"/>
      <c r="U54" s="275"/>
      <c r="V54" s="275"/>
    </row>
    <row r="55" spans="1:24" s="211" customFormat="1" ht="19.899999999999999" hidden="1" customHeight="1">
      <c r="A55" s="1416">
        <f>IA!A14</f>
        <v>35</v>
      </c>
      <c r="B55" s="1354">
        <f>IA!B14</f>
        <v>0</v>
      </c>
      <c r="C55" s="227" t="e">
        <f>VLOOKUP(B55,'ships name'!A:C,2,FALSE)</f>
        <v>#N/A</v>
      </c>
      <c r="D55" s="749"/>
      <c r="E55" s="1352"/>
      <c r="F55" s="1316"/>
      <c r="G55" s="756"/>
      <c r="H55" s="1362">
        <f>I55-1</f>
        <v>43706</v>
      </c>
      <c r="I55" s="1362">
        <f>J55-1</f>
        <v>43707</v>
      </c>
      <c r="J55" s="1362">
        <f>J53+7</f>
        <v>43708</v>
      </c>
      <c r="K55" s="1353" t="s">
        <v>231</v>
      </c>
      <c r="L55" s="1353">
        <f>L53+7</f>
        <v>43717</v>
      </c>
      <c r="M55" s="1316"/>
      <c r="N55" s="1316" t="e">
        <f>VLOOKUP((LEFT(M55,3)),'ships name'!A:C,2,0)</f>
        <v>#N/A</v>
      </c>
      <c r="O55" s="1204" t="str">
        <f>RIGHT(M55,3)&amp;"E"</f>
        <v>E</v>
      </c>
      <c r="P55" s="1334">
        <f>J55+36</f>
        <v>43744</v>
      </c>
      <c r="Q55" s="1302">
        <f>J55+37</f>
        <v>43745</v>
      </c>
      <c r="R55" s="1302">
        <f>J55+39</f>
        <v>43747</v>
      </c>
      <c r="S55" s="1302">
        <f>J55+40</f>
        <v>43748</v>
      </c>
      <c r="T55" s="1330">
        <f>J55+43</f>
        <v>43751</v>
      </c>
      <c r="U55" s="275"/>
      <c r="V55" s="275"/>
    </row>
    <row r="56" spans="1:24" s="211" customFormat="1" ht="19.899999999999999" hidden="1" customHeight="1">
      <c r="A56" s="1423"/>
      <c r="B56" s="1361"/>
      <c r="C56" s="264" t="e">
        <f>VLOOKUP(B55,'ships name'!A:C,3,FALSE)</f>
        <v>#N/A</v>
      </c>
      <c r="D56" s="750"/>
      <c r="E56" s="1430"/>
      <c r="F56" s="1317"/>
      <c r="G56" s="555"/>
      <c r="H56" s="1363"/>
      <c r="I56" s="1363"/>
      <c r="J56" s="1363"/>
      <c r="K56" s="1361"/>
      <c r="L56" s="1361"/>
      <c r="M56" s="1317"/>
      <c r="N56" s="1317"/>
      <c r="O56" s="1208"/>
      <c r="P56" s="1336"/>
      <c r="Q56" s="1325"/>
      <c r="R56" s="1325"/>
      <c r="S56" s="1325"/>
      <c r="T56" s="1332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56" t="s">
        <v>233</v>
      </c>
      <c r="B58" s="1257"/>
      <c r="C58" s="1257"/>
      <c r="D58" s="508"/>
      <c r="E58" s="1402" t="e">
        <f>LT!#REF!</f>
        <v>#REF!</v>
      </c>
      <c r="F58" s="1402"/>
      <c r="G58" s="534"/>
      <c r="H58" s="1343" t="e">
        <f>LT!#REF!</f>
        <v>#REF!</v>
      </c>
      <c r="I58" s="1343"/>
      <c r="J58" s="1343"/>
      <c r="K58" s="1343"/>
      <c r="L58" s="1343"/>
      <c r="M58" s="1343"/>
      <c r="N58" s="1343"/>
      <c r="O58" s="1343"/>
      <c r="P58" s="1337" t="s">
        <v>2</v>
      </c>
      <c r="Q58" s="1338"/>
      <c r="R58" s="1338"/>
      <c r="S58" s="1338"/>
      <c r="T58" s="1339"/>
      <c r="U58" s="276"/>
      <c r="V58" s="276"/>
      <c r="W58" s="276"/>
      <c r="X58" s="276"/>
    </row>
    <row r="59" spans="1:24" s="103" customFormat="1" ht="19.899999999999999" hidden="1" customHeight="1">
      <c r="A59" s="1410" t="s">
        <v>3</v>
      </c>
      <c r="B59" s="1412" t="s">
        <v>4</v>
      </c>
      <c r="C59" s="1412" t="s">
        <v>5</v>
      </c>
      <c r="D59" s="542"/>
      <c r="E59" s="1404" t="s">
        <v>6</v>
      </c>
      <c r="F59" s="1405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8" t="s">
        <v>4</v>
      </c>
      <c r="N59" s="231" t="s">
        <v>156</v>
      </c>
      <c r="O59" s="230" t="s">
        <v>157</v>
      </c>
      <c r="P59" s="244" t="s">
        <v>205</v>
      </c>
      <c r="Q59" s="229" t="s">
        <v>206</v>
      </c>
      <c r="R59" s="259" t="s">
        <v>214</v>
      </c>
      <c r="S59" s="229" t="s">
        <v>219</v>
      </c>
      <c r="T59" s="277" t="s">
        <v>215</v>
      </c>
      <c r="U59" s="239"/>
      <c r="V59" s="239"/>
    </row>
    <row r="60" spans="1:24" s="103" customFormat="1" ht="19.899999999999999" hidden="1" customHeight="1">
      <c r="A60" s="1411"/>
      <c r="B60" s="1298"/>
      <c r="C60" s="1298"/>
      <c r="D60" s="746"/>
      <c r="E60" s="1298" t="e">
        <f>LT!#REF!</f>
        <v>#REF!</v>
      </c>
      <c r="F60" s="1298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98" t="s">
        <v>45</v>
      </c>
      <c r="L60" s="230" t="s">
        <v>46</v>
      </c>
      <c r="M60" s="1319"/>
      <c r="N60" s="1318" t="s">
        <v>161</v>
      </c>
      <c r="O60" s="1306" t="s">
        <v>6</v>
      </c>
      <c r="P60" s="245" t="s">
        <v>209</v>
      </c>
      <c r="Q60" s="233" t="s">
        <v>210</v>
      </c>
      <c r="R60" s="232" t="s">
        <v>217</v>
      </c>
      <c r="S60" s="233" t="s">
        <v>220</v>
      </c>
      <c r="T60" s="278" t="s">
        <v>234</v>
      </c>
      <c r="U60" s="239"/>
      <c r="V60" s="239"/>
    </row>
    <row r="61" spans="1:24" s="103" customFormat="1" ht="19.899999999999999" hidden="1" customHeight="1">
      <c r="A61" s="1420"/>
      <c r="B61" s="1360"/>
      <c r="C61" s="1360"/>
      <c r="D61" s="474"/>
      <c r="E61" s="1360"/>
      <c r="F61" s="1360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60"/>
      <c r="L61" s="267" t="s">
        <v>22</v>
      </c>
      <c r="M61" s="1320"/>
      <c r="N61" s="1320"/>
      <c r="O61" s="1307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410" t="e">
        <f>LT!#REF!</f>
        <v>#REF!</v>
      </c>
      <c r="B62" s="1421" t="e">
        <f>LT!#REF!</f>
        <v>#REF!</v>
      </c>
      <c r="C62" s="265" t="e">
        <f>VLOOKUP(B62,'ships name'!A:D,2,FALSE)</f>
        <v>#REF!</v>
      </c>
      <c r="D62" s="265"/>
      <c r="E62" s="1431" t="e">
        <f>LT!#REF!</f>
        <v>#REF!</v>
      </c>
      <c r="F62" s="1346" t="e">
        <f>LT!#REF!</f>
        <v>#REF!</v>
      </c>
      <c r="G62" s="545"/>
      <c r="H62" s="1346" t="e">
        <f>LT!#REF!</f>
        <v>#REF!</v>
      </c>
      <c r="I62" s="1346" t="e">
        <f>LT!#REF!</f>
        <v>#REF!</v>
      </c>
      <c r="J62" s="1364" t="e">
        <f>LT!#REF!</f>
        <v>#REF!</v>
      </c>
      <c r="K62" s="1297" t="s">
        <v>231</v>
      </c>
      <c r="L62" s="1382" t="e">
        <f>J62+9</f>
        <v>#REF!</v>
      </c>
      <c r="M62" s="1321" t="s">
        <v>235</v>
      </c>
      <c r="N62" s="1346" t="str">
        <f>VLOOKUP((LEFT(M62,3)),'ships name'!A:C,2,0)</f>
        <v>MOL MAXIM</v>
      </c>
      <c r="O62" s="1248" t="str">
        <f>RIGHT(M62,3)&amp;"E"</f>
        <v>031E</v>
      </c>
      <c r="P62" s="1333" t="e">
        <f>J62+30</f>
        <v>#REF!</v>
      </c>
      <c r="Q62" s="1301" t="e">
        <f>P62+2</f>
        <v>#REF!</v>
      </c>
      <c r="R62" s="1301" t="e">
        <f>Q62+1</f>
        <v>#REF!</v>
      </c>
      <c r="S62" s="1301" t="e">
        <f>R62+1</f>
        <v>#REF!</v>
      </c>
      <c r="T62" s="1329" t="e">
        <f>S62+3</f>
        <v>#REF!</v>
      </c>
      <c r="U62" s="1295"/>
      <c r="V62" s="1295"/>
    </row>
    <row r="63" spans="1:24" s="103" customFormat="1" ht="19.899999999999999" hidden="1" customHeight="1">
      <c r="A63" s="1411"/>
      <c r="B63" s="1357"/>
      <c r="C63" s="106" t="e">
        <f>VLOOKUP(B62,'ships name'!A:D,3,FALSE)</f>
        <v>#REF!</v>
      </c>
      <c r="D63" s="439"/>
      <c r="E63" s="1347"/>
      <c r="F63" s="1347"/>
      <c r="G63" s="758"/>
      <c r="H63" s="1347"/>
      <c r="I63" s="1347"/>
      <c r="J63" s="1365"/>
      <c r="K63" s="1298"/>
      <c r="L63" s="1355"/>
      <c r="M63" s="1322"/>
      <c r="N63" s="1347"/>
      <c r="O63" s="1210"/>
      <c r="P63" s="1334"/>
      <c r="Q63" s="1302"/>
      <c r="R63" s="1302"/>
      <c r="S63" s="1302"/>
      <c r="T63" s="1330"/>
      <c r="U63" s="1296"/>
      <c r="V63" s="1296"/>
    </row>
    <row r="64" spans="1:24" s="103" customFormat="1" ht="19.899999999999999" hidden="1" customHeight="1">
      <c r="A64" s="1410" t="e">
        <f>LT!#REF!</f>
        <v>#REF!</v>
      </c>
      <c r="B64" s="1421" t="e">
        <f>LT!#REF!</f>
        <v>#REF!</v>
      </c>
      <c r="C64" s="266" t="e">
        <f>VLOOKUP(B64,'ships name'!A:D,2,FALSE)</f>
        <v>#REF!</v>
      </c>
      <c r="D64" s="265"/>
      <c r="E64" s="1431" t="e">
        <f>LT!#REF!</f>
        <v>#REF!</v>
      </c>
      <c r="F64" s="1346" t="e">
        <f>LT!#REF!</f>
        <v>#REF!</v>
      </c>
      <c r="G64" s="545"/>
      <c r="H64" s="1346" t="e">
        <f>LT!#REF!</f>
        <v>#REF!</v>
      </c>
      <c r="I64" s="1346" t="e">
        <f>LT!#REF!</f>
        <v>#REF!</v>
      </c>
      <c r="J64" s="1364" t="e">
        <f>LT!#REF!</f>
        <v>#REF!</v>
      </c>
      <c r="K64" s="1299" t="s">
        <v>231</v>
      </c>
      <c r="L64" s="1302" t="e">
        <f>L62+7</f>
        <v>#REF!</v>
      </c>
      <c r="M64" s="1323" t="s">
        <v>236</v>
      </c>
      <c r="N64" s="1346" t="str">
        <f>VLOOKUP((LEFT(M64,3)),'ships name'!A:C,2,0)</f>
        <v>MOL MAJESTY</v>
      </c>
      <c r="O64" s="1248" t="str">
        <f>RIGHT(M64,3)&amp;"E"</f>
        <v>038E</v>
      </c>
      <c r="P64" s="1334" t="e">
        <f>J64+30</f>
        <v>#REF!</v>
      </c>
      <c r="Q64" s="1302" t="e">
        <f>P64+2</f>
        <v>#REF!</v>
      </c>
      <c r="R64" s="1302" t="e">
        <f>Q64+1</f>
        <v>#REF!</v>
      </c>
      <c r="S64" s="1302" t="e">
        <f>R64+1</f>
        <v>#REF!</v>
      </c>
      <c r="T64" s="1330" t="e">
        <f>S64+3</f>
        <v>#REF!</v>
      </c>
      <c r="U64" s="1295"/>
      <c r="V64" s="1295"/>
    </row>
    <row r="65" spans="1:22" s="103" customFormat="1" ht="19.899999999999999" hidden="1" customHeight="1">
      <c r="A65" s="1411"/>
      <c r="B65" s="1357"/>
      <c r="C65" s="106" t="e">
        <f>VLOOKUP(B64,'ships name'!A:D,3,FALSE)</f>
        <v>#REF!</v>
      </c>
      <c r="D65" s="439"/>
      <c r="E65" s="1347"/>
      <c r="F65" s="1347"/>
      <c r="G65" s="758"/>
      <c r="H65" s="1347"/>
      <c r="I65" s="1347"/>
      <c r="J65" s="1365"/>
      <c r="K65" s="1298"/>
      <c r="L65" s="1355"/>
      <c r="M65" s="1322"/>
      <c r="N65" s="1347"/>
      <c r="O65" s="1210"/>
      <c r="P65" s="1334"/>
      <c r="Q65" s="1302"/>
      <c r="R65" s="1302"/>
      <c r="S65" s="1302"/>
      <c r="T65" s="1330"/>
      <c r="U65" s="1296"/>
      <c r="V65" s="1296"/>
    </row>
    <row r="66" spans="1:22" s="103" customFormat="1" ht="19.899999999999999" hidden="1" customHeight="1">
      <c r="A66" s="1410" t="e">
        <f>LT!#REF!</f>
        <v>#REF!</v>
      </c>
      <c r="B66" s="1407" t="e">
        <f>LT!#REF!</f>
        <v>#REF!</v>
      </c>
      <c r="C66" s="110" t="e">
        <f>VLOOKUP(B66,'ships name'!A:D,2,FALSE)</f>
        <v>#REF!</v>
      </c>
      <c r="D66" s="493"/>
      <c r="E66" s="1407" t="e">
        <f>LT!#REF!</f>
        <v>#REF!</v>
      </c>
      <c r="F66" s="1346" t="e">
        <f>LT!#REF!</f>
        <v>#REF!</v>
      </c>
      <c r="G66" s="545"/>
      <c r="H66" s="1346" t="e">
        <f>LT!#REF!</f>
        <v>#REF!</v>
      </c>
      <c r="I66" s="1346" t="e">
        <f>LT!#REF!</f>
        <v>#REF!</v>
      </c>
      <c r="J66" s="1364" t="e">
        <f>LT!#REF!</f>
        <v>#REF!</v>
      </c>
      <c r="K66" s="1299" t="s">
        <v>231</v>
      </c>
      <c r="L66" s="1302" t="e">
        <f>L64+7</f>
        <v>#REF!</v>
      </c>
      <c r="M66" s="1316" t="s">
        <v>237</v>
      </c>
      <c r="N66" s="1346" t="str">
        <f>VLOOKUP((LEFT(M66,3)),'ships name'!A:C,2,0)</f>
        <v>MOL MODERN</v>
      </c>
      <c r="O66" s="1248" t="str">
        <f>RIGHT(M66,3)&amp;"E"</f>
        <v>032E</v>
      </c>
      <c r="P66" s="1334" t="e">
        <f>J66+30</f>
        <v>#REF!</v>
      </c>
      <c r="Q66" s="1302" t="e">
        <f>P66+2</f>
        <v>#REF!</v>
      </c>
      <c r="R66" s="1302" t="e">
        <f>Q66+1</f>
        <v>#REF!</v>
      </c>
      <c r="S66" s="1302" t="e">
        <f>R66+1</f>
        <v>#REF!</v>
      </c>
      <c r="T66" s="1330" t="e">
        <f>S66+3</f>
        <v>#REF!</v>
      </c>
      <c r="U66" s="1295"/>
      <c r="V66" s="1295"/>
    </row>
    <row r="67" spans="1:22" s="103" customFormat="1" ht="19.899999999999999" hidden="1" customHeight="1">
      <c r="A67" s="1411"/>
      <c r="B67" s="1322"/>
      <c r="C67" s="109" t="e">
        <f>VLOOKUP(B66,'ships name'!A:D,3,FALSE)</f>
        <v>#REF!</v>
      </c>
      <c r="D67" s="499"/>
      <c r="E67" s="1322"/>
      <c r="F67" s="1347"/>
      <c r="G67" s="758"/>
      <c r="H67" s="1347"/>
      <c r="I67" s="1347"/>
      <c r="J67" s="1365"/>
      <c r="K67" s="1298"/>
      <c r="L67" s="1355"/>
      <c r="M67" s="1324"/>
      <c r="N67" s="1347"/>
      <c r="O67" s="1210"/>
      <c r="P67" s="1334"/>
      <c r="Q67" s="1302"/>
      <c r="R67" s="1302"/>
      <c r="S67" s="1302"/>
      <c r="T67" s="1330"/>
      <c r="U67" s="1296"/>
      <c r="V67" s="1296"/>
    </row>
    <row r="68" spans="1:22" s="103" customFormat="1" ht="19.899999999999999" hidden="1" customHeight="1">
      <c r="A68" s="1410" t="e">
        <f>LT!#REF!</f>
        <v>#REF!</v>
      </c>
      <c r="B68" s="1407" t="e">
        <f>LT!#REF!</f>
        <v>#REF!</v>
      </c>
      <c r="C68" s="220" t="e">
        <f>VLOOKUP(B68,'ships name'!A:C,2,FALSE)</f>
        <v>#REF!</v>
      </c>
      <c r="D68" s="531"/>
      <c r="E68" s="1428" t="e">
        <f>LT!#REF!</f>
        <v>#REF!</v>
      </c>
      <c r="F68" s="1348" t="e">
        <f>LT!#REF!</f>
        <v>#REF!</v>
      </c>
      <c r="G68" s="546"/>
      <c r="H68" s="1348" t="e">
        <f>LT!#REF!</f>
        <v>#REF!</v>
      </c>
      <c r="I68" s="1348" t="e">
        <f>LT!#REF!</f>
        <v>#REF!</v>
      </c>
      <c r="J68" s="1366" t="e">
        <f>LT!#REF!</f>
        <v>#REF!</v>
      </c>
      <c r="K68" s="1356" t="s">
        <v>231</v>
      </c>
      <c r="L68" s="1300" t="e">
        <f>L66+7</f>
        <v>#REF!</v>
      </c>
      <c r="M68" s="1316" t="s">
        <v>238</v>
      </c>
      <c r="N68" s="1348" t="str">
        <f>VLOOKUP((LEFT(M68,3)),'ships name'!A:C,2,0)</f>
        <v>MOL MAESTRO</v>
      </c>
      <c r="O68" s="1340" t="str">
        <f>RIGHT(M68,3)&amp;"E"</f>
        <v>034E</v>
      </c>
      <c r="P68" s="1335" t="e">
        <f>J68+30</f>
        <v>#REF!</v>
      </c>
      <c r="Q68" s="1300" t="e">
        <f>P68+2</f>
        <v>#REF!</v>
      </c>
      <c r="R68" s="1300" t="e">
        <f>Q68+1</f>
        <v>#REF!</v>
      </c>
      <c r="S68" s="1300" t="e">
        <f>R68+1</f>
        <v>#REF!</v>
      </c>
      <c r="T68" s="1331" t="e">
        <f>S68+3</f>
        <v>#REF!</v>
      </c>
      <c r="U68" s="1314"/>
      <c r="V68" s="1295"/>
    </row>
    <row r="69" spans="1:22" s="103" customFormat="1" ht="19.899999999999999" hidden="1" customHeight="1">
      <c r="A69" s="1411"/>
      <c r="B69" s="1322"/>
      <c r="C69" s="220" t="e">
        <f>VLOOKUP(B68,'ships name'!A:C,3,FALSE)</f>
        <v>#REF!</v>
      </c>
      <c r="D69" s="531"/>
      <c r="E69" s="1429"/>
      <c r="F69" s="1349"/>
      <c r="G69" s="759"/>
      <c r="H69" s="1349"/>
      <c r="I69" s="1349"/>
      <c r="J69" s="1367"/>
      <c r="K69" s="1357"/>
      <c r="L69" s="1373"/>
      <c r="M69" s="1324"/>
      <c r="N69" s="1349"/>
      <c r="O69" s="1200"/>
      <c r="P69" s="1335"/>
      <c r="Q69" s="1300"/>
      <c r="R69" s="1300"/>
      <c r="S69" s="1300"/>
      <c r="T69" s="1331"/>
      <c r="U69" s="1315"/>
      <c r="V69" s="1296"/>
    </row>
    <row r="70" spans="1:22" s="103" customFormat="1" ht="19.899999999999999" hidden="1" customHeight="1">
      <c r="A70" s="1411" t="e">
        <f>LT!#REF!</f>
        <v>#REF!</v>
      </c>
      <c r="B70" s="1422" t="e">
        <f>LT!#REF!</f>
        <v>#REF!</v>
      </c>
      <c r="C70" s="220" t="e">
        <f>VLOOKUP(B70,'ships name'!A:C,2,FALSE)</f>
        <v>#REF!</v>
      </c>
      <c r="D70" s="531"/>
      <c r="E70" s="1324" t="e">
        <f>LT!#REF!</f>
        <v>#REF!</v>
      </c>
      <c r="F70" s="1316" t="e">
        <f>LT!#REF!</f>
        <v>#REF!</v>
      </c>
      <c r="G70" s="756"/>
      <c r="H70" s="1316" t="e">
        <f>LT!#REF!</f>
        <v>#REF!</v>
      </c>
      <c r="I70" s="1316" t="e">
        <f>LT!#REF!</f>
        <v>#REF!</v>
      </c>
      <c r="J70" s="1316" t="e">
        <f>LT!#REF!</f>
        <v>#REF!</v>
      </c>
      <c r="K70" s="1358" t="s">
        <v>231</v>
      </c>
      <c r="L70" s="1302" t="e">
        <f>L68+7</f>
        <v>#REF!</v>
      </c>
      <c r="M70" s="1316" t="s">
        <v>239</v>
      </c>
      <c r="N70" s="1346" t="str">
        <f>VLOOKUP((LEFT(M70,3)),'ships name'!A:C,2,0)</f>
        <v>MOL MARVEL</v>
      </c>
      <c r="O70" s="1204" t="str">
        <f>RIGHT(M70,3)&amp;"E"</f>
        <v>033E</v>
      </c>
      <c r="P70" s="1334" t="e">
        <f>J70+30</f>
        <v>#REF!</v>
      </c>
      <c r="Q70" s="1302" t="e">
        <f>P70+2</f>
        <v>#REF!</v>
      </c>
      <c r="R70" s="1302" t="e">
        <f>Q70+1</f>
        <v>#REF!</v>
      </c>
      <c r="S70" s="1302" t="e">
        <f>R70+1</f>
        <v>#REF!</v>
      </c>
      <c r="T70" s="1330" t="e">
        <f>S70+3</f>
        <v>#REF!</v>
      </c>
      <c r="U70" s="1295"/>
      <c r="V70" s="1295"/>
    </row>
    <row r="71" spans="1:22" s="103" customFormat="1" ht="19.899999999999999" hidden="1" customHeight="1">
      <c r="A71" s="1420"/>
      <c r="B71" s="1359"/>
      <c r="C71" s="228" t="e">
        <f>VLOOKUP(B70,'ships name'!A:C,3,FALSE)</f>
        <v>#REF!</v>
      </c>
      <c r="D71" s="539"/>
      <c r="E71" s="1317"/>
      <c r="F71" s="1317"/>
      <c r="G71" s="555"/>
      <c r="H71" s="1317"/>
      <c r="I71" s="1317"/>
      <c r="J71" s="1317"/>
      <c r="K71" s="1359"/>
      <c r="L71" s="1374"/>
      <c r="M71" s="1317"/>
      <c r="N71" s="1350"/>
      <c r="O71" s="1208"/>
      <c r="P71" s="1336"/>
      <c r="Q71" s="1325"/>
      <c r="R71" s="1325"/>
      <c r="S71" s="1325"/>
      <c r="T71" s="1332"/>
      <c r="U71" s="1296"/>
      <c r="V71" s="1296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91" t="s">
        <v>3995</v>
      </c>
      <c r="B73" s="1292"/>
      <c r="C73" s="1292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91" t="s">
        <v>2</v>
      </c>
      <c r="L73" s="1185"/>
      <c r="M73" s="1186"/>
    </row>
    <row r="74" spans="1:22" ht="19.899999999999999" customHeight="1">
      <c r="A74" s="1289" t="s">
        <v>3</v>
      </c>
      <c r="B74" s="1286" t="s">
        <v>4</v>
      </c>
      <c r="C74" s="1286" t="s">
        <v>5</v>
      </c>
      <c r="D74" s="1168" t="s">
        <v>4274</v>
      </c>
      <c r="E74" s="1169" t="s">
        <v>6</v>
      </c>
      <c r="F74" s="1170"/>
      <c r="G74" s="1171"/>
      <c r="H74" s="556" t="s">
        <v>7</v>
      </c>
      <c r="I74" s="526" t="s">
        <v>8</v>
      </c>
      <c r="J74" s="241" t="s">
        <v>9</v>
      </c>
      <c r="K74" s="397" t="s">
        <v>3520</v>
      </c>
      <c r="L74" s="543" t="s">
        <v>216</v>
      </c>
      <c r="M74" s="180" t="s">
        <v>214</v>
      </c>
    </row>
    <row r="75" spans="1:22" ht="19.899999999999999" customHeight="1">
      <c r="A75" s="1289"/>
      <c r="B75" s="1286"/>
      <c r="C75" s="1286"/>
      <c r="D75" s="1112"/>
      <c r="E75" s="1112" t="s">
        <v>13</v>
      </c>
      <c r="F75" s="1398" t="s">
        <v>14</v>
      </c>
      <c r="G75" s="1399"/>
      <c r="H75" s="125" t="s">
        <v>15</v>
      </c>
      <c r="I75" s="439" t="s">
        <v>16</v>
      </c>
      <c r="J75" s="533" t="s">
        <v>17</v>
      </c>
      <c r="K75" s="404" t="s">
        <v>3065</v>
      </c>
      <c r="L75" s="448" t="s">
        <v>218</v>
      </c>
      <c r="M75" s="696" t="s">
        <v>217</v>
      </c>
    </row>
    <row r="76" spans="1:22" ht="19.899999999999999" customHeight="1" thickBot="1">
      <c r="A76" s="1290"/>
      <c r="B76" s="1287"/>
      <c r="C76" s="1287"/>
      <c r="D76" s="1113"/>
      <c r="E76" s="1113"/>
      <c r="F76" s="605" t="s">
        <v>4275</v>
      </c>
      <c r="G76" s="536" t="s">
        <v>4276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31</v>
      </c>
      <c r="B77" s="722" t="s">
        <v>4580</v>
      </c>
      <c r="C77" s="493" t="str">
        <f>VLOOKUP((LEFT(B77,3)),'ships name'!A:C,2,FALSE)</f>
        <v>COSCO SHIPPING LOTUS</v>
      </c>
      <c r="D77" s="810" t="str">
        <f>VLOOKUP(C77,'ships name'!B:C,2,FALSE)</f>
        <v xml:space="preserve"> </v>
      </c>
      <c r="E77" s="611" t="str">
        <f>RIGHT(B77,3)&amp;"W"</f>
        <v>002W</v>
      </c>
      <c r="F77" s="580" t="str">
        <f>RIGHT(B77,3)&amp;"E"</f>
        <v>002E</v>
      </c>
      <c r="G77" s="611" t="s">
        <v>4794</v>
      </c>
      <c r="H77" s="710">
        <f>J77-2</f>
        <v>43676</v>
      </c>
      <c r="I77" s="710">
        <f>J77</f>
        <v>43678</v>
      </c>
      <c r="J77" s="710">
        <v>43678</v>
      </c>
      <c r="K77" s="710">
        <f>J77+28</f>
        <v>43706</v>
      </c>
      <c r="L77" s="710">
        <f>J77+32</f>
        <v>43710</v>
      </c>
      <c r="M77" s="744">
        <f>J77+35</f>
        <v>43713</v>
      </c>
    </row>
    <row r="78" spans="1:22" ht="19.899999999999999" customHeight="1">
      <c r="A78" s="617">
        <f>A77+1</f>
        <v>32</v>
      </c>
      <c r="B78" s="733" t="s">
        <v>4790</v>
      </c>
      <c r="C78" s="499" t="str">
        <f>VLOOKUP((LEFT(B78,3)),'ships name'!A:C,2,FALSE)</f>
        <v>ERVING</v>
      </c>
      <c r="D78" s="807" t="str">
        <f>VLOOKUP(C78,'ships name'!B:C,2,FALSE)</f>
        <v xml:space="preserve"> </v>
      </c>
      <c r="E78" s="580" t="str">
        <f>RIGHT(B78,3)&amp;"W"</f>
        <v>242W</v>
      </c>
      <c r="F78" s="580" t="str">
        <f>RIGHT(B78,3)&amp;"E"</f>
        <v>242E</v>
      </c>
      <c r="G78" s="580" t="s">
        <v>4795</v>
      </c>
      <c r="H78" s="716">
        <f t="shared" ref="H78:J81" si="22">H77+7</f>
        <v>43683</v>
      </c>
      <c r="I78" s="716">
        <f t="shared" si="22"/>
        <v>43685</v>
      </c>
      <c r="J78" s="716">
        <f t="shared" si="22"/>
        <v>43685</v>
      </c>
      <c r="K78" s="716">
        <f t="shared" ref="K78" si="23">J78+28</f>
        <v>43713</v>
      </c>
      <c r="L78" s="716">
        <f t="shared" ref="L78" si="24">J78+32</f>
        <v>43717</v>
      </c>
      <c r="M78" s="760">
        <f t="shared" ref="M78" si="25">J78+35</f>
        <v>43720</v>
      </c>
    </row>
    <row r="79" spans="1:22" ht="19.899999999999999" customHeight="1">
      <c r="A79" s="617">
        <f>A78+1</f>
        <v>33</v>
      </c>
      <c r="B79" s="733" t="s">
        <v>4791</v>
      </c>
      <c r="C79" s="499" t="str">
        <f>VLOOKUP((LEFT(B79,3)),'ships name'!A:C,2,FALSE)</f>
        <v>COSCO SHIPPING SAKURA</v>
      </c>
      <c r="D79" s="807" t="str">
        <f>VLOOKUP(C79,'ships name'!B:C,2,FALSE)</f>
        <v xml:space="preserve"> </v>
      </c>
      <c r="E79" s="580" t="str">
        <f>RIGHT(B79,3)&amp;"W"</f>
        <v>004W</v>
      </c>
      <c r="F79" s="580" t="str">
        <f>RIGHT(B79,3)&amp;"E"</f>
        <v>004E</v>
      </c>
      <c r="G79" s="580" t="s">
        <v>4796</v>
      </c>
      <c r="H79" s="716">
        <f t="shared" si="22"/>
        <v>43690</v>
      </c>
      <c r="I79" s="716">
        <f t="shared" si="22"/>
        <v>43692</v>
      </c>
      <c r="J79" s="716">
        <f t="shared" si="22"/>
        <v>43692</v>
      </c>
      <c r="K79" s="716">
        <f t="shared" ref="K79" si="26">J79+28</f>
        <v>43720</v>
      </c>
      <c r="L79" s="716">
        <f t="shared" ref="L79" si="27">J79+32</f>
        <v>43724</v>
      </c>
      <c r="M79" s="760">
        <f t="shared" ref="M79" si="28">J79+35</f>
        <v>43727</v>
      </c>
    </row>
    <row r="80" spans="1:22" ht="19.899999999999999" customHeight="1">
      <c r="A80" s="617">
        <f>A79+1</f>
        <v>34</v>
      </c>
      <c r="B80" s="733" t="s">
        <v>4792</v>
      </c>
      <c r="C80" s="499" t="str">
        <f>VLOOKUP((LEFT(B80,3)),'ships name'!A:C,2,FALSE)</f>
        <v>CMA CGM AMERIGO VESPUCCI</v>
      </c>
      <c r="D80" s="807" t="str">
        <f>VLOOKUP(C80,'ships name'!B:C,2,FALSE)</f>
        <v>达飞韦斯普奇</v>
      </c>
      <c r="E80" s="580" t="str">
        <f>RIGHT(B80,3)&amp;"W"</f>
        <v>214W</v>
      </c>
      <c r="F80" s="611" t="str">
        <f t="shared" ref="F80" si="29">LEFT(G80,6)</f>
        <v>0MB3RE</v>
      </c>
      <c r="G80" s="580" t="s">
        <v>4797</v>
      </c>
      <c r="H80" s="753">
        <f t="shared" si="22"/>
        <v>43697</v>
      </c>
      <c r="I80" s="716">
        <f t="shared" si="22"/>
        <v>43699</v>
      </c>
      <c r="J80" s="716">
        <f t="shared" si="22"/>
        <v>43699</v>
      </c>
      <c r="K80" s="716">
        <f t="shared" ref="K80" si="30">J80+28</f>
        <v>43727</v>
      </c>
      <c r="L80" s="716">
        <f t="shared" ref="L80" si="31">J80+32</f>
        <v>43731</v>
      </c>
      <c r="M80" s="760">
        <f t="shared" ref="M80" si="32">J80+35</f>
        <v>43734</v>
      </c>
    </row>
    <row r="81" spans="1:15" ht="19.899999999999999" customHeight="1">
      <c r="A81" s="617">
        <f>A80+1</f>
        <v>35</v>
      </c>
      <c r="B81" s="733" t="s">
        <v>4793</v>
      </c>
      <c r="C81" s="499" t="str">
        <f>VLOOKUP((LEFT(B81,3)),'ships name'!A:C,2,FALSE)</f>
        <v>COSCO PRIDE</v>
      </c>
      <c r="D81" s="807" t="str">
        <f>VLOOKUP(C81,'ships name'!B:C,2,FALSE)</f>
        <v>中远自豪</v>
      </c>
      <c r="E81" s="580" t="str">
        <f>RIGHT(B81,3)&amp;"W"</f>
        <v>049W</v>
      </c>
      <c r="F81" s="580" t="str">
        <f t="shared" ref="F81" si="33">RIGHT(B81,3)&amp;"E"</f>
        <v>049E</v>
      </c>
      <c r="G81" s="580" t="s">
        <v>4798</v>
      </c>
      <c r="H81" s="716">
        <f t="shared" si="22"/>
        <v>43704</v>
      </c>
      <c r="I81" s="716">
        <f t="shared" si="22"/>
        <v>43706</v>
      </c>
      <c r="J81" s="716">
        <f t="shared" si="22"/>
        <v>43706</v>
      </c>
      <c r="K81" s="716">
        <f t="shared" ref="K81" si="34">J81+28</f>
        <v>43734</v>
      </c>
      <c r="L81" s="716">
        <f t="shared" ref="L81" si="35">J81+32</f>
        <v>43738</v>
      </c>
      <c r="M81" s="760">
        <f t="shared" ref="M81" si="36">J81+35</f>
        <v>43741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3993</v>
      </c>
      <c r="B84" s="446"/>
    </row>
    <row r="85" spans="1:15" ht="19.899999999999999" customHeight="1">
      <c r="A85" s="159" t="s">
        <v>3994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9"/>
  <sheetViews>
    <sheetView showGridLines="0" topLeftCell="A13" zoomScale="85" zoomScaleNormal="85" workbookViewId="0">
      <selection activeCell="P37" sqref="P37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210"/>
    </row>
    <row r="3" spans="1:17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210"/>
    </row>
    <row r="4" spans="1:17" s="210" customFormat="1" ht="28.15" customHeight="1">
      <c r="A4" s="1293" t="str">
        <f>IA!A4</f>
        <v>2019年08月船期表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</row>
    <row r="5" spans="1:17" s="103" customFormat="1" ht="19.899999999999999" customHeight="1" thickBot="1">
      <c r="A5" s="101"/>
    </row>
    <row r="6" spans="1:17" s="100" customFormat="1" ht="25.9" customHeight="1" thickBot="1">
      <c r="A6" s="1229" t="s">
        <v>4211</v>
      </c>
      <c r="B6" s="1230"/>
      <c r="C6" s="1230"/>
      <c r="D6" s="550"/>
      <c r="E6" s="1270" t="s">
        <v>4212</v>
      </c>
      <c r="F6" s="1270"/>
      <c r="G6" s="551"/>
      <c r="H6" s="1270" t="s">
        <v>242</v>
      </c>
      <c r="I6" s="1270" t="s">
        <v>485</v>
      </c>
      <c r="J6" s="1459"/>
      <c r="K6" s="1434" t="s">
        <v>2</v>
      </c>
      <c r="L6" s="1435"/>
      <c r="M6" s="1435"/>
    </row>
    <row r="7" spans="1:17" s="103" customFormat="1" ht="19.899999999999999" customHeight="1">
      <c r="A7" s="1244" t="s">
        <v>3</v>
      </c>
      <c r="B7" s="1269" t="s">
        <v>4</v>
      </c>
      <c r="C7" s="1269" t="s">
        <v>5</v>
      </c>
      <c r="D7" s="1168" t="s">
        <v>4274</v>
      </c>
      <c r="E7" s="1169" t="s">
        <v>6</v>
      </c>
      <c r="F7" s="1170"/>
      <c r="G7" s="1171"/>
      <c r="H7" s="514" t="s">
        <v>7</v>
      </c>
      <c r="I7" s="514" t="s">
        <v>8</v>
      </c>
      <c r="J7" s="514" t="s">
        <v>9</v>
      </c>
      <c r="K7" s="1456" t="s">
        <v>4118</v>
      </c>
      <c r="L7" s="1457"/>
      <c r="M7" s="1066"/>
      <c r="N7" s="1455"/>
    </row>
    <row r="8" spans="1:17" s="103" customFormat="1" ht="19.899999999999999" customHeight="1">
      <c r="A8" s="1443"/>
      <c r="B8" s="1445"/>
      <c r="C8" s="1445"/>
      <c r="D8" s="1112"/>
      <c r="E8" s="1258" t="s">
        <v>13</v>
      </c>
      <c r="F8" s="1468" t="s">
        <v>14</v>
      </c>
      <c r="G8" s="1469"/>
      <c r="H8" s="439" t="s">
        <v>15</v>
      </c>
      <c r="I8" s="439" t="s">
        <v>16</v>
      </c>
      <c r="J8" s="439" t="s">
        <v>17</v>
      </c>
      <c r="K8" s="1432" t="s">
        <v>4119</v>
      </c>
      <c r="L8" s="1433"/>
      <c r="M8" s="1067" t="s">
        <v>4120</v>
      </c>
      <c r="N8" s="1455"/>
    </row>
    <row r="9" spans="1:17" s="103" customFormat="1" ht="19.899999999999999" customHeight="1" thickBot="1">
      <c r="A9" s="1444"/>
      <c r="B9" s="1446"/>
      <c r="C9" s="1446"/>
      <c r="D9" s="1113"/>
      <c r="E9" s="1238"/>
      <c r="F9" s="605" t="s">
        <v>4275</v>
      </c>
      <c r="G9" s="536" t="s">
        <v>4276</v>
      </c>
      <c r="H9" s="616" t="s">
        <v>4126</v>
      </c>
      <c r="I9" s="616" t="s">
        <v>476</v>
      </c>
      <c r="J9" s="616" t="s">
        <v>3343</v>
      </c>
      <c r="K9" s="1446"/>
      <c r="L9" s="1446"/>
      <c r="M9" s="1063"/>
      <c r="N9" s="1455"/>
    </row>
    <row r="10" spans="1:17" s="103" customFormat="1" ht="19.5" customHeight="1">
      <c r="A10" s="537">
        <v>27</v>
      </c>
      <c r="B10" s="531" t="s">
        <v>4930</v>
      </c>
      <c r="C10" s="493" t="str">
        <f>VLOOKUP((LEFT(B10,3)),'ships name'!A:C,2,FALSE)</f>
        <v>NORTHERN DIPLOMAT</v>
      </c>
      <c r="D10" s="810" t="str">
        <f>VLOOKUP(C10,'ships name'!B:C,2,FALSE)</f>
        <v xml:space="preserve"> </v>
      </c>
      <c r="E10" s="501" t="str">
        <f>F10</f>
        <v>0MQ2YE</v>
      </c>
      <c r="F10" s="501" t="str">
        <f>LEFT(G10,6)</f>
        <v>0MQ2YE</v>
      </c>
      <c r="G10" s="501" t="s">
        <v>4581</v>
      </c>
      <c r="H10" s="501">
        <f>I10-1</f>
        <v>43676</v>
      </c>
      <c r="I10" s="501">
        <f>J10-1</f>
        <v>43677</v>
      </c>
      <c r="J10" s="501">
        <v>43678</v>
      </c>
      <c r="K10" s="1220">
        <f>J10+12</f>
        <v>43690</v>
      </c>
      <c r="L10" s="1220"/>
      <c r="M10" s="1068">
        <f>J10+20</f>
        <v>43698</v>
      </c>
      <c r="N10" s="770"/>
    </row>
    <row r="11" spans="1:17" s="103" customFormat="1" ht="19.899999999999999" customHeight="1">
      <c r="A11" s="773">
        <f>A10+1</f>
        <v>28</v>
      </c>
      <c r="B11" s="538" t="s">
        <v>4931</v>
      </c>
      <c r="C11" s="499" t="str">
        <f>VLOOKUP((LEFT(B11,3)),'ships name'!A:C,2,FALSE)</f>
        <v>APL CHINA</v>
      </c>
      <c r="D11" s="807" t="str">
        <f>VLOOKUP(C11,'ships name'!B:C,2,FALSE)</f>
        <v>美总中国</v>
      </c>
      <c r="E11" s="943" t="str">
        <f t="shared" ref="E11:E14" si="0">F11</f>
        <v>0MQ30E</v>
      </c>
      <c r="F11" s="943" t="str">
        <f t="shared" ref="F11:F14" si="1">LEFT(G11,6)</f>
        <v>0MQ30E</v>
      </c>
      <c r="G11" s="1078" t="s">
        <v>4935</v>
      </c>
      <c r="H11" s="487">
        <f t="shared" ref="H11" si="2">I11-1</f>
        <v>43683</v>
      </c>
      <c r="I11" s="487">
        <f t="shared" ref="I11:J14" si="3">I10+7</f>
        <v>43684</v>
      </c>
      <c r="J11" s="487">
        <f t="shared" si="3"/>
        <v>43685</v>
      </c>
      <c r="K11" s="1458">
        <f t="shared" ref="K11" si="4">J11+12</f>
        <v>43697</v>
      </c>
      <c r="L11" s="1458"/>
      <c r="M11" s="1065">
        <f t="shared" ref="M11" si="5">J11+20</f>
        <v>43705</v>
      </c>
      <c r="N11" s="770"/>
    </row>
    <row r="12" spans="1:17" s="103" customFormat="1" ht="19.5" customHeight="1">
      <c r="A12" s="773">
        <f>A11+1</f>
        <v>29</v>
      </c>
      <c r="B12" s="538" t="s">
        <v>4932</v>
      </c>
      <c r="C12" s="499" t="str">
        <f>VLOOKUP((LEFT(B12,3)),'ships name'!A:C,2,FALSE)</f>
        <v>APL THAILAND</v>
      </c>
      <c r="D12" s="807" t="str">
        <f>VLOOKUP(C12,'ships name'!B:C,2,FALSE)</f>
        <v>美总泰国</v>
      </c>
      <c r="E12" s="943" t="str">
        <f t="shared" si="0"/>
        <v>0MQ32E</v>
      </c>
      <c r="F12" s="943" t="str">
        <f t="shared" si="1"/>
        <v>0MQ32E</v>
      </c>
      <c r="G12" s="487" t="s">
        <v>4936</v>
      </c>
      <c r="H12" s="487">
        <f t="shared" ref="H12" si="6">I12-1</f>
        <v>43690</v>
      </c>
      <c r="I12" s="487">
        <f t="shared" si="3"/>
        <v>43691</v>
      </c>
      <c r="J12" s="487">
        <f t="shared" si="3"/>
        <v>43692</v>
      </c>
      <c r="K12" s="1458">
        <f t="shared" ref="K12" si="7">J12+12</f>
        <v>43704</v>
      </c>
      <c r="L12" s="1458"/>
      <c r="M12" s="1065">
        <f t="shared" ref="M12" si="8">J12+20</f>
        <v>43712</v>
      </c>
      <c r="N12" s="770"/>
    </row>
    <row r="13" spans="1:17" s="103" customFormat="1" ht="19.899999999999999" customHeight="1">
      <c r="A13" s="773">
        <f>A12+1</f>
        <v>30</v>
      </c>
      <c r="B13" s="538" t="s">
        <v>4933</v>
      </c>
      <c r="C13" s="499" t="str">
        <f>VLOOKUP((LEFT(B13,3)),'ships name'!A:C,2,FALSE)</f>
        <v>NIKOS P</v>
      </c>
      <c r="D13" s="807" t="str">
        <f>VLOOKUP(C13,'ships name'!B:C,2,FALSE)</f>
        <v xml:space="preserve"> </v>
      </c>
      <c r="E13" s="943" t="str">
        <f t="shared" si="0"/>
        <v>0MQ34E</v>
      </c>
      <c r="F13" s="943" t="str">
        <f t="shared" si="1"/>
        <v>0MQ34E</v>
      </c>
      <c r="G13" s="956" t="s">
        <v>4937</v>
      </c>
      <c r="H13" s="487">
        <f t="shared" ref="H13" si="9">I13-1</f>
        <v>43697</v>
      </c>
      <c r="I13" s="487">
        <f t="shared" si="3"/>
        <v>43698</v>
      </c>
      <c r="J13" s="487">
        <f t="shared" si="3"/>
        <v>43699</v>
      </c>
      <c r="K13" s="1458">
        <f t="shared" ref="K13" si="10">J13+12</f>
        <v>43711</v>
      </c>
      <c r="L13" s="1458"/>
      <c r="M13" s="1065">
        <f t="shared" ref="M13" si="11">J13+20</f>
        <v>43719</v>
      </c>
      <c r="N13" s="770"/>
    </row>
    <row r="14" spans="1:17" s="103" customFormat="1" ht="19.899999999999999" customHeight="1" thickBot="1">
      <c r="A14" s="773">
        <f>A13+1</f>
        <v>31</v>
      </c>
      <c r="B14" s="757" t="s">
        <v>4934</v>
      </c>
      <c r="C14" s="499" t="str">
        <f>VLOOKUP((LEFT(B14,3)),'ships name'!A:C,2,FALSE)</f>
        <v>GUENTHER SCHULTE</v>
      </c>
      <c r="D14" s="807" t="str">
        <f>VLOOKUP(C14,'ships name'!B:C,2,FALSE)</f>
        <v xml:space="preserve">美总舒尔特 </v>
      </c>
      <c r="E14" s="943" t="str">
        <f t="shared" si="0"/>
        <v>0MQ36E</v>
      </c>
      <c r="F14" s="943" t="str">
        <f t="shared" si="1"/>
        <v>0MQ36E</v>
      </c>
      <c r="G14" s="956" t="s">
        <v>4938</v>
      </c>
      <c r="H14" s="487">
        <f t="shared" ref="H14" si="12">I14-1</f>
        <v>43704</v>
      </c>
      <c r="I14" s="487">
        <f t="shared" si="3"/>
        <v>43705</v>
      </c>
      <c r="J14" s="487">
        <f t="shared" si="3"/>
        <v>43706</v>
      </c>
      <c r="K14" s="1458">
        <f t="shared" ref="K14" si="13">J14+12</f>
        <v>43718</v>
      </c>
      <c r="L14" s="1458"/>
      <c r="M14" s="1069">
        <f t="shared" ref="M14" si="14">J14+20</f>
        <v>43726</v>
      </c>
      <c r="N14" s="770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29" t="s">
        <v>4266</v>
      </c>
      <c r="B16" s="1230"/>
      <c r="C16" s="1230"/>
      <c r="D16" s="550"/>
      <c r="E16" s="1270" t="s">
        <v>32</v>
      </c>
      <c r="F16" s="1270"/>
      <c r="G16" s="551"/>
      <c r="H16" s="226" t="s">
        <v>242</v>
      </c>
      <c r="I16" s="226"/>
      <c r="J16" s="226"/>
      <c r="K16" s="1280" t="s">
        <v>2</v>
      </c>
      <c r="L16" s="1281"/>
      <c r="M16" s="1281"/>
      <c r="N16" s="1281"/>
      <c r="O16" s="1281"/>
      <c r="P16" s="1281"/>
      <c r="Q16" s="1282"/>
    </row>
    <row r="17" spans="1:17" s="103" customFormat="1" ht="19.899999999999999" customHeight="1">
      <c r="A17" s="1244" t="s">
        <v>3</v>
      </c>
      <c r="B17" s="1269" t="s">
        <v>4</v>
      </c>
      <c r="C17" s="1269" t="s">
        <v>5</v>
      </c>
      <c r="D17" s="1168" t="s">
        <v>4274</v>
      </c>
      <c r="E17" s="1169" t="s">
        <v>6</v>
      </c>
      <c r="F17" s="1170"/>
      <c r="G17" s="1171"/>
      <c r="H17" s="514" t="s">
        <v>7</v>
      </c>
      <c r="I17" s="514" t="s">
        <v>8</v>
      </c>
      <c r="J17" s="556" t="s">
        <v>9</v>
      </c>
      <c r="K17" s="777" t="s">
        <v>43</v>
      </c>
      <c r="L17" s="540" t="s">
        <v>44</v>
      </c>
      <c r="M17" s="1304" t="s">
        <v>4</v>
      </c>
      <c r="N17" s="401" t="s">
        <v>156</v>
      </c>
      <c r="O17" s="401" t="s">
        <v>157</v>
      </c>
      <c r="P17" s="540" t="s">
        <v>29</v>
      </c>
      <c r="Q17" s="180" t="s">
        <v>4264</v>
      </c>
    </row>
    <row r="18" spans="1:17" s="103" customFormat="1" ht="19.899999999999999" customHeight="1">
      <c r="A18" s="1443"/>
      <c r="B18" s="1445"/>
      <c r="C18" s="1445"/>
      <c r="D18" s="1112"/>
      <c r="E18" s="1112" t="s">
        <v>13</v>
      </c>
      <c r="F18" s="1398" t="s">
        <v>14</v>
      </c>
      <c r="G18" s="1399"/>
      <c r="H18" s="499" t="s">
        <v>15</v>
      </c>
      <c r="I18" s="499" t="s">
        <v>16</v>
      </c>
      <c r="J18" s="476" t="s">
        <v>17</v>
      </c>
      <c r="K18" s="1448" t="s">
        <v>45</v>
      </c>
      <c r="L18" s="746" t="s">
        <v>46</v>
      </c>
      <c r="M18" s="1304"/>
      <c r="N18" s="1441" t="s">
        <v>161</v>
      </c>
      <c r="O18" s="1441" t="s">
        <v>6</v>
      </c>
      <c r="P18" s="746" t="s">
        <v>4119</v>
      </c>
      <c r="Q18" s="776" t="s">
        <v>4265</v>
      </c>
    </row>
    <row r="19" spans="1:17" s="103" customFormat="1" ht="19.899999999999999" customHeight="1" thickBot="1">
      <c r="A19" s="1444"/>
      <c r="B19" s="1446"/>
      <c r="C19" s="1446"/>
      <c r="D19" s="1113"/>
      <c r="E19" s="1113"/>
      <c r="F19" s="605" t="s">
        <v>4275</v>
      </c>
      <c r="G19" s="536" t="s">
        <v>4276</v>
      </c>
      <c r="H19" s="498"/>
      <c r="I19" s="498" t="str">
        <f>TPEC!I76</f>
        <v>Thu</v>
      </c>
      <c r="J19" s="473" t="str">
        <f>TPEC!J76</f>
        <v>Thu</v>
      </c>
      <c r="K19" s="1449"/>
      <c r="L19" s="474" t="s">
        <v>47</v>
      </c>
      <c r="M19" s="1447"/>
      <c r="N19" s="1442"/>
      <c r="O19" s="1442"/>
      <c r="P19" s="554" t="s">
        <v>24</v>
      </c>
      <c r="Q19" s="472" t="s">
        <v>4267</v>
      </c>
    </row>
    <row r="20" spans="1:17" s="103" customFormat="1" ht="19.5" customHeight="1">
      <c r="A20" s="722">
        <v>1</v>
      </c>
      <c r="B20" s="722" t="str">
        <f>TPEC!B77</f>
        <v>LOT002</v>
      </c>
      <c r="C20" s="493" t="str">
        <f>VLOOKUP((LEFT(B20,3)),'ships name'!A:C,2,FALSE)</f>
        <v>COSCO SHIPPING LOTUS</v>
      </c>
      <c r="D20" s="810" t="str">
        <f>VLOOKUP(C20,'ships name'!B:C,2,FALSE)</f>
        <v xml:space="preserve"> </v>
      </c>
      <c r="E20" s="611" t="str">
        <f>TPEC!E77</f>
        <v>002W</v>
      </c>
      <c r="F20" s="611" t="str">
        <f>TPEC!F77</f>
        <v>002E</v>
      </c>
      <c r="G20" s="611" t="str">
        <f>TPEC!G77</f>
        <v>0MB3LE1PL</v>
      </c>
      <c r="H20" s="611">
        <f>TPEC!H77</f>
        <v>43676</v>
      </c>
      <c r="I20" s="611">
        <f>TPEC!I77</f>
        <v>43678</v>
      </c>
      <c r="J20" s="611">
        <f>TPEC!J77</f>
        <v>43678</v>
      </c>
      <c r="K20" s="710" t="s">
        <v>4252</v>
      </c>
      <c r="L20" s="771">
        <f>J20+4</f>
        <v>43682</v>
      </c>
      <c r="M20" s="710" t="s">
        <v>4537</v>
      </c>
      <c r="N20" s="772" t="str">
        <f>VLOOKUP((LEFT(M20,3)),'ships name'!A:C,2,0)</f>
        <v>PRESIDENT TRUMAN</v>
      </c>
      <c r="O20" s="610" t="str">
        <f>RIGHT(M20,3)&amp;"E"</f>
        <v>009E</v>
      </c>
      <c r="P20" s="771">
        <f>J20+18</f>
        <v>43696</v>
      </c>
      <c r="Q20" s="772">
        <f>J20+22</f>
        <v>43700</v>
      </c>
    </row>
    <row r="21" spans="1:17" s="103" customFormat="1" ht="19.899999999999999" customHeight="1">
      <c r="A21" s="722">
        <v>1</v>
      </c>
      <c r="B21" s="733" t="str">
        <f>TPEC!B78</f>
        <v>EVG242</v>
      </c>
      <c r="C21" s="499" t="str">
        <f>VLOOKUP((LEFT(B21,3)),'ships name'!A:C,2,FALSE)</f>
        <v>ERVING</v>
      </c>
      <c r="D21" s="807" t="str">
        <f>VLOOKUP(C21,'ships name'!B:C,2,FALSE)</f>
        <v xml:space="preserve"> </v>
      </c>
      <c r="E21" s="580" t="str">
        <f>TPEC!E78</f>
        <v>242W</v>
      </c>
      <c r="F21" s="580" t="str">
        <f>TPEC!F78</f>
        <v>242E</v>
      </c>
      <c r="G21" s="611" t="str">
        <f>TPEC!G78</f>
        <v>0MB3NE1PL</v>
      </c>
      <c r="H21" s="580">
        <f>TPEC!H78</f>
        <v>43683</v>
      </c>
      <c r="I21" s="580">
        <f>TPEC!I78</f>
        <v>43685</v>
      </c>
      <c r="J21" s="580">
        <f>TPEC!J78</f>
        <v>43685</v>
      </c>
      <c r="K21" s="716" t="s">
        <v>4252</v>
      </c>
      <c r="L21" s="774">
        <f>L20+7</f>
        <v>43689</v>
      </c>
      <c r="M21" s="716" t="s">
        <v>4582</v>
      </c>
      <c r="N21" s="775" t="str">
        <f>VLOOKUP((LEFT(M21,3)),'ships name'!A:C,2,0)</f>
        <v>PRESIDENT FD ROOSEVELT</v>
      </c>
      <c r="O21" s="577" t="str">
        <f>RIGHT(M21,3)&amp;"E"</f>
        <v>109E</v>
      </c>
      <c r="P21" s="774">
        <f t="shared" ref="P21" si="15">J21+18</f>
        <v>43703</v>
      </c>
      <c r="Q21" s="775">
        <f t="shared" ref="Q21" si="16">J21+22</f>
        <v>43707</v>
      </c>
    </row>
    <row r="22" spans="1:17" s="103" customFormat="1" ht="19.5" customHeight="1">
      <c r="A22" s="722">
        <v>1</v>
      </c>
      <c r="B22" s="733" t="str">
        <f>TPEC!B79</f>
        <v>SU2004</v>
      </c>
      <c r="C22" s="499" t="str">
        <f>VLOOKUP((LEFT(B22,3)),'ships name'!A:C,2,FALSE)</f>
        <v>COSCO SHIPPING SAKURA</v>
      </c>
      <c r="D22" s="807" t="str">
        <f>VLOOKUP(C22,'ships name'!B:C,2,FALSE)</f>
        <v xml:space="preserve"> </v>
      </c>
      <c r="E22" s="580" t="str">
        <f>TPEC!E79</f>
        <v>004W</v>
      </c>
      <c r="F22" s="580" t="str">
        <f>TPEC!F79</f>
        <v>004E</v>
      </c>
      <c r="G22" s="611" t="str">
        <f>TPEC!G79</f>
        <v>0MB3PE1PL</v>
      </c>
      <c r="H22" s="580">
        <f>TPEC!H79</f>
        <v>43690</v>
      </c>
      <c r="I22" s="580">
        <f>TPEC!I79</f>
        <v>43692</v>
      </c>
      <c r="J22" s="580">
        <f>TPEC!J79</f>
        <v>43692</v>
      </c>
      <c r="K22" s="716" t="s">
        <v>4252</v>
      </c>
      <c r="L22" s="774">
        <f>L21+7</f>
        <v>43696</v>
      </c>
      <c r="M22" s="716" t="s">
        <v>4583</v>
      </c>
      <c r="N22" s="775" t="str">
        <f>VLOOKUP((LEFT(M22,3)),'ships name'!A:C,2,0)</f>
        <v>PRESIDENT EISENHOWER</v>
      </c>
      <c r="O22" s="577" t="str">
        <f>RIGHT(M22,3)&amp;"E"</f>
        <v>011E</v>
      </c>
      <c r="P22" s="774">
        <f t="shared" ref="P22" si="17">J22+18</f>
        <v>43710</v>
      </c>
      <c r="Q22" s="775">
        <f t="shared" ref="Q22" si="18">J22+22</f>
        <v>43714</v>
      </c>
    </row>
    <row r="23" spans="1:17" s="103" customFormat="1" ht="19.899999999999999" customHeight="1">
      <c r="A23" s="722">
        <v>1</v>
      </c>
      <c r="B23" s="733" t="str">
        <f>TPEC!B80</f>
        <v>CAV214</v>
      </c>
      <c r="C23" s="499" t="str">
        <f>VLOOKUP((LEFT(B23,3)),'ships name'!A:C,2,FALSE)</f>
        <v>CMA CGM AMERIGO VESPUCCI</v>
      </c>
      <c r="D23" s="807" t="str">
        <f>VLOOKUP(C23,'ships name'!B:C,2,FALSE)</f>
        <v>达飞韦斯普奇</v>
      </c>
      <c r="E23" s="580" t="str">
        <f>TPEC!E80</f>
        <v>214W</v>
      </c>
      <c r="F23" s="580" t="str">
        <f>TPEC!F80</f>
        <v>0MB3RE</v>
      </c>
      <c r="G23" s="611" t="str">
        <f>TPEC!G80</f>
        <v>0MB3RE1PL</v>
      </c>
      <c r="H23" s="580">
        <f>TPEC!H80</f>
        <v>43697</v>
      </c>
      <c r="I23" s="580">
        <f>TPEC!I80</f>
        <v>43699</v>
      </c>
      <c r="J23" s="580">
        <f>TPEC!J80</f>
        <v>43699</v>
      </c>
      <c r="K23" s="716" t="s">
        <v>4252</v>
      </c>
      <c r="L23" s="774">
        <f>L22+7</f>
        <v>43703</v>
      </c>
      <c r="M23" s="716" t="s">
        <v>4584</v>
      </c>
      <c r="N23" s="775" t="str">
        <f>VLOOKUP((LEFT(M23,3)),'ships name'!A:C,2,0)</f>
        <v>PRESIDENT WILSON</v>
      </c>
      <c r="O23" s="577" t="str">
        <f>RIGHT(M23,3)&amp;"E"</f>
        <v>009E</v>
      </c>
      <c r="P23" s="774">
        <f t="shared" ref="P23" si="19">J23+18</f>
        <v>43717</v>
      </c>
      <c r="Q23" s="775">
        <f t="shared" ref="Q23" si="20">J23+22</f>
        <v>43721</v>
      </c>
    </row>
    <row r="24" spans="1:17" s="103" customFormat="1" ht="19.899999999999999" customHeight="1">
      <c r="A24" s="722">
        <v>1</v>
      </c>
      <c r="B24" s="733" t="str">
        <f>TPEC!B81</f>
        <v>PD3049</v>
      </c>
      <c r="C24" s="499" t="str">
        <f>VLOOKUP((LEFT(B24,3)),'ships name'!A:C,2,FALSE)</f>
        <v>COSCO PRIDE</v>
      </c>
      <c r="D24" s="807" t="str">
        <f>VLOOKUP(C24,'ships name'!B:C,2,FALSE)</f>
        <v>中远自豪</v>
      </c>
      <c r="E24" s="580" t="str">
        <f>TPEC!E81</f>
        <v>049W</v>
      </c>
      <c r="F24" s="580" t="str">
        <f>TPEC!F81</f>
        <v>049E</v>
      </c>
      <c r="G24" s="611" t="str">
        <f>TPEC!G81</f>
        <v>0MB3TE1PL</v>
      </c>
      <c r="H24" s="580">
        <f>TPEC!H81</f>
        <v>43704</v>
      </c>
      <c r="I24" s="580">
        <f>TPEC!I81</f>
        <v>43706</v>
      </c>
      <c r="J24" s="580">
        <f>TPEC!J81</f>
        <v>43706</v>
      </c>
      <c r="K24" s="716" t="s">
        <v>4252</v>
      </c>
      <c r="L24" s="774">
        <f>L23+7</f>
        <v>43710</v>
      </c>
      <c r="M24" s="716" t="s">
        <v>4585</v>
      </c>
      <c r="N24" s="775" t="str">
        <f>VLOOKUP((LEFT(M24,3)),'ships name'!A:C,2,0)</f>
        <v>PRESIDENT CLEVELAND</v>
      </c>
      <c r="O24" s="577" t="str">
        <f>RIGHT(M24,3)&amp;"E"</f>
        <v>011E</v>
      </c>
      <c r="P24" s="774">
        <f t="shared" ref="P24" si="21">J24+18</f>
        <v>43724</v>
      </c>
      <c r="Q24" s="775">
        <f t="shared" ref="Q24" si="22">J24+22</f>
        <v>43728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29" t="s">
        <v>4195</v>
      </c>
      <c r="B26" s="1230"/>
      <c r="C26" s="1230"/>
      <c r="D26" s="1054"/>
      <c r="E26" s="1476" t="s">
        <v>4429</v>
      </c>
      <c r="F26" s="1476"/>
      <c r="G26" s="1058"/>
      <c r="H26" s="1270" t="s">
        <v>242</v>
      </c>
      <c r="I26" s="1270" t="s">
        <v>421</v>
      </c>
      <c r="J26" s="1459"/>
      <c r="K26" s="1191" t="s">
        <v>2</v>
      </c>
      <c r="L26" s="1185"/>
      <c r="M26" s="1460"/>
    </row>
    <row r="27" spans="1:17" s="103" customFormat="1" ht="19.899999999999999" hidden="1" customHeight="1">
      <c r="A27" s="1471" t="s">
        <v>3</v>
      </c>
      <c r="B27" s="1470" t="s">
        <v>4</v>
      </c>
      <c r="C27" s="1470" t="s">
        <v>5</v>
      </c>
      <c r="D27" s="1450" t="s">
        <v>4274</v>
      </c>
      <c r="E27" s="1124" t="s">
        <v>6</v>
      </c>
      <c r="F27" s="1125"/>
      <c r="G27" s="1126"/>
      <c r="H27" s="1057" t="s">
        <v>7</v>
      </c>
      <c r="I27" s="1057" t="s">
        <v>8</v>
      </c>
      <c r="J27" s="1057" t="s">
        <v>9</v>
      </c>
      <c r="K27" s="1451" t="s">
        <v>251</v>
      </c>
      <c r="L27" s="1452"/>
      <c r="M27" s="1066"/>
      <c r="N27" s="1455"/>
    </row>
    <row r="28" spans="1:17" s="103" customFormat="1" ht="19.899999999999999" hidden="1" customHeight="1">
      <c r="A28" s="1472"/>
      <c r="B28" s="1233"/>
      <c r="C28" s="1233"/>
      <c r="D28" s="1237"/>
      <c r="E28" s="1467" t="s">
        <v>13</v>
      </c>
      <c r="F28" s="1474" t="s">
        <v>14</v>
      </c>
      <c r="G28" s="1475"/>
      <c r="H28" s="1060" t="s">
        <v>15</v>
      </c>
      <c r="I28" s="1060" t="s">
        <v>16</v>
      </c>
      <c r="J28" s="1060" t="s">
        <v>17</v>
      </c>
      <c r="K28" s="1461" t="s">
        <v>244</v>
      </c>
      <c r="L28" s="1462"/>
      <c r="M28" s="1067"/>
      <c r="N28" s="1455"/>
    </row>
    <row r="29" spans="1:17" s="103" customFormat="1" ht="19.899999999999999" hidden="1" customHeight="1" thickBot="1">
      <c r="A29" s="1473"/>
      <c r="B29" s="1234"/>
      <c r="C29" s="1234"/>
      <c r="D29" s="1238"/>
      <c r="E29" s="1238"/>
      <c r="F29" s="605" t="s">
        <v>4275</v>
      </c>
      <c r="G29" s="1048" t="s">
        <v>4276</v>
      </c>
      <c r="H29" s="1061" t="s">
        <v>4200</v>
      </c>
      <c r="I29" s="1061" t="s">
        <v>476</v>
      </c>
      <c r="J29" s="1061" t="s">
        <v>3343</v>
      </c>
      <c r="K29" s="1463"/>
      <c r="L29" s="1464"/>
      <c r="M29" s="1063"/>
      <c r="N29" s="1455"/>
    </row>
    <row r="30" spans="1:17" s="103" customFormat="1" ht="19.5" hidden="1" customHeight="1">
      <c r="A30" s="537">
        <v>14</v>
      </c>
      <c r="B30" s="1059" t="s">
        <v>4409</v>
      </c>
      <c r="C30" s="1055" t="str">
        <f>VLOOKUP((LEFT(B30,3)),'ships name'!A:C,2,FALSE)</f>
        <v>COSCO BELGIUM</v>
      </c>
      <c r="D30" s="1056" t="str">
        <f>VLOOKUP(C30,'ships name'!B:C,2,FALSE)</f>
        <v>中远比利时</v>
      </c>
      <c r="E30" s="1052" t="str">
        <f>LEFT(F30,3)&amp;"W"</f>
        <v>037W</v>
      </c>
      <c r="F30" s="1052" t="str">
        <f t="shared" ref="F30:F34" si="23">RIGHT(B30,3)&amp;"E"</f>
        <v>037E</v>
      </c>
      <c r="G30" s="1052" t="s">
        <v>4407</v>
      </c>
      <c r="H30" s="1052">
        <f>I30-1</f>
        <v>43557</v>
      </c>
      <c r="I30" s="1052">
        <f>J30-1</f>
        <v>43558</v>
      </c>
      <c r="J30" s="1052">
        <v>43559</v>
      </c>
      <c r="K30" s="1465">
        <f>J30+12</f>
        <v>43571</v>
      </c>
      <c r="L30" s="1466"/>
      <c r="M30" s="1068"/>
      <c r="N30" s="1050"/>
    </row>
    <row r="31" spans="1:17" s="103" customFormat="1" ht="19.899999999999999" hidden="1" customHeight="1">
      <c r="A31" s="773">
        <f>A30+1</f>
        <v>15</v>
      </c>
      <c r="B31" s="1064" t="s">
        <v>4482</v>
      </c>
      <c r="C31" s="1055" t="str">
        <f>VLOOKUP((LEFT(B31,3)),'ships name'!A:C,2,FALSE)</f>
        <v>KOTA PERABU</v>
      </c>
      <c r="D31" s="1055" t="str">
        <f>VLOOKUP(C31,'ships name'!B:C,2,FALSE)</f>
        <v xml:space="preserve"> </v>
      </c>
      <c r="E31" s="1062" t="str">
        <f>LEFT(F31,3)&amp;"W"</f>
        <v>010W</v>
      </c>
      <c r="F31" s="1062" t="str">
        <f t="shared" si="23"/>
        <v>010E</v>
      </c>
      <c r="G31" s="1062" t="s">
        <v>4476</v>
      </c>
      <c r="H31" s="1062">
        <f>I31-1</f>
        <v>43564</v>
      </c>
      <c r="I31" s="1062">
        <f t="shared" ref="I31:J34" si="24">I30+7</f>
        <v>43565</v>
      </c>
      <c r="J31" s="1062">
        <f t="shared" si="24"/>
        <v>43566</v>
      </c>
      <c r="K31" s="1453">
        <f t="shared" ref="K31" si="25">J31+12</f>
        <v>43578</v>
      </c>
      <c r="L31" s="1454"/>
      <c r="M31" s="1065"/>
      <c r="N31" s="1050"/>
    </row>
    <row r="32" spans="1:17" s="103" customFormat="1" ht="19.5" hidden="1" customHeight="1">
      <c r="A32" s="773">
        <f>A31+1</f>
        <v>16</v>
      </c>
      <c r="B32" s="1064" t="s">
        <v>4481</v>
      </c>
      <c r="C32" s="1055" t="str">
        <f>VLOOKUP((LEFT(B32,3)),'ships name'!A:C,2,FALSE)</f>
        <v>KOTA PAHLAWAN</v>
      </c>
      <c r="D32" s="1055" t="str">
        <f>VLOOKUP(C32,'ships name'!B:C,2,FALSE)</f>
        <v xml:space="preserve"> </v>
      </c>
      <c r="E32" s="1062" t="str">
        <f>LEFT(F32,3)&amp;"W"</f>
        <v>013W</v>
      </c>
      <c r="F32" s="1062" t="str">
        <f t="shared" si="23"/>
        <v>013E</v>
      </c>
      <c r="G32" s="1062" t="s">
        <v>4477</v>
      </c>
      <c r="H32" s="1062">
        <f>I32-1</f>
        <v>43571</v>
      </c>
      <c r="I32" s="1062">
        <f t="shared" si="24"/>
        <v>43572</v>
      </c>
      <c r="J32" s="1062">
        <f t="shared" si="24"/>
        <v>43573</v>
      </c>
      <c r="K32" s="1453">
        <f t="shared" ref="K32" si="26">J32+12</f>
        <v>43585</v>
      </c>
      <c r="L32" s="1454"/>
      <c r="M32" s="1065"/>
      <c r="N32" s="1050"/>
    </row>
    <row r="33" spans="1:14" s="103" customFormat="1" ht="19.899999999999999" hidden="1" customHeight="1">
      <c r="A33" s="773">
        <f>A32+1</f>
        <v>17</v>
      </c>
      <c r="B33" s="1064" t="s">
        <v>3751</v>
      </c>
      <c r="C33" s="1055" t="str">
        <f>VLOOKUP((LEFT(B33,3)),'ships name'!A:C,2,FALSE)</f>
        <v xml:space="preserve">void sailing </v>
      </c>
      <c r="D33" s="1055">
        <f>VLOOKUP(C33,'ships name'!B:C,2,FALSE)</f>
        <v>0</v>
      </c>
      <c r="E33" s="1062" t="str">
        <f>LEFT(F33,3)&amp;"W"</f>
        <v>oidW</v>
      </c>
      <c r="F33" s="1062" t="str">
        <f t="shared" si="23"/>
        <v>oidE</v>
      </c>
      <c r="G33" s="1062" t="s">
        <v>4478</v>
      </c>
      <c r="H33" s="1062">
        <f>I33-1</f>
        <v>43578</v>
      </c>
      <c r="I33" s="1062">
        <f t="shared" si="24"/>
        <v>43579</v>
      </c>
      <c r="J33" s="1062">
        <f t="shared" si="24"/>
        <v>43580</v>
      </c>
      <c r="K33" s="1453">
        <f t="shared" ref="K33" si="27">J33+12</f>
        <v>43592</v>
      </c>
      <c r="L33" s="1454"/>
      <c r="M33" s="1065"/>
      <c r="N33" s="1050"/>
    </row>
    <row r="34" spans="1:14" s="103" customFormat="1" ht="19.899999999999999" hidden="1" customHeight="1">
      <c r="A34" s="773">
        <f>A33+1</f>
        <v>18</v>
      </c>
      <c r="B34" s="757" t="s">
        <v>4480</v>
      </c>
      <c r="C34" s="1055" t="str">
        <f>VLOOKUP((LEFT(B34,3)),'ships name'!A:C,2,FALSE)</f>
        <v>CSCL SUMMER</v>
      </c>
      <c r="D34" s="1055" t="str">
        <f>VLOOKUP(C34,'ships name'!B:C,2,FALSE)</f>
        <v xml:space="preserve"> </v>
      </c>
      <c r="E34" s="1062" t="str">
        <f>LEFT(F34,3)&amp;"W"</f>
        <v>023W</v>
      </c>
      <c r="F34" s="1062" t="str">
        <f t="shared" si="23"/>
        <v>023E</v>
      </c>
      <c r="G34" s="1062" t="s">
        <v>4479</v>
      </c>
      <c r="H34" s="1062">
        <f>I34-1</f>
        <v>43585</v>
      </c>
      <c r="I34" s="1062">
        <f t="shared" si="24"/>
        <v>43586</v>
      </c>
      <c r="J34" s="1062">
        <f t="shared" si="24"/>
        <v>43587</v>
      </c>
      <c r="K34" s="1453">
        <f t="shared" ref="K34" si="28">J34+12</f>
        <v>43599</v>
      </c>
      <c r="L34" s="1454"/>
      <c r="M34" s="1065"/>
      <c r="N34" s="1050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29" t="s">
        <v>4508</v>
      </c>
      <c r="B36" s="1230"/>
      <c r="C36" s="1230"/>
      <c r="D36" s="1054"/>
      <c r="E36" s="1270" t="s">
        <v>4511</v>
      </c>
      <c r="F36" s="1270"/>
      <c r="G36" s="1058"/>
      <c r="H36" s="1270" t="s">
        <v>4512</v>
      </c>
      <c r="I36" s="1270" t="s">
        <v>421</v>
      </c>
      <c r="J36" s="1459"/>
      <c r="K36" s="1191" t="s">
        <v>2</v>
      </c>
      <c r="L36" s="1185"/>
      <c r="M36" s="1460"/>
    </row>
    <row r="37" spans="1:14" s="103" customFormat="1" ht="19.899999999999999" customHeight="1">
      <c r="A37" s="1471" t="s">
        <v>3</v>
      </c>
      <c r="B37" s="1470" t="s">
        <v>4</v>
      </c>
      <c r="C37" s="1470" t="s">
        <v>5</v>
      </c>
      <c r="D37" s="1450" t="s">
        <v>4274</v>
      </c>
      <c r="E37" s="1124" t="s">
        <v>6</v>
      </c>
      <c r="F37" s="1125"/>
      <c r="G37" s="1126"/>
      <c r="H37" s="1057" t="s">
        <v>7</v>
      </c>
      <c r="I37" s="1057" t="s">
        <v>8</v>
      </c>
      <c r="J37" s="1057" t="s">
        <v>9</v>
      </c>
      <c r="K37" s="1451" t="s">
        <v>251</v>
      </c>
      <c r="L37" s="1452"/>
      <c r="M37" s="1066" t="s">
        <v>252</v>
      </c>
      <c r="N37" s="1455"/>
    </row>
    <row r="38" spans="1:14" s="103" customFormat="1" ht="19.899999999999999" customHeight="1">
      <c r="A38" s="1472"/>
      <c r="B38" s="1233"/>
      <c r="C38" s="1233"/>
      <c r="D38" s="1237"/>
      <c r="E38" s="1467" t="s">
        <v>13</v>
      </c>
      <c r="F38" s="1474" t="s">
        <v>14</v>
      </c>
      <c r="G38" s="1475"/>
      <c r="H38" s="1060" t="s">
        <v>15</v>
      </c>
      <c r="I38" s="1060" t="s">
        <v>16</v>
      </c>
      <c r="J38" s="1060" t="s">
        <v>17</v>
      </c>
      <c r="K38" s="1461" t="s">
        <v>244</v>
      </c>
      <c r="L38" s="1462"/>
      <c r="M38" s="1067" t="s">
        <v>243</v>
      </c>
      <c r="N38" s="1455"/>
    </row>
    <row r="39" spans="1:14" s="103" customFormat="1" ht="19.899999999999999" customHeight="1" thickBot="1">
      <c r="A39" s="1473"/>
      <c r="B39" s="1234"/>
      <c r="C39" s="1234"/>
      <c r="D39" s="1238"/>
      <c r="E39" s="1238"/>
      <c r="F39" s="605" t="s">
        <v>4275</v>
      </c>
      <c r="G39" s="1048" t="s">
        <v>4276</v>
      </c>
      <c r="H39" s="1072" t="s">
        <v>4513</v>
      </c>
      <c r="I39" s="1061" t="s">
        <v>93</v>
      </c>
      <c r="J39" s="1061" t="s">
        <v>94</v>
      </c>
      <c r="K39" s="1463"/>
      <c r="L39" s="1464"/>
      <c r="M39" s="1063"/>
      <c r="N39" s="1455"/>
    </row>
    <row r="40" spans="1:14" s="103" customFormat="1" ht="19.5" customHeight="1">
      <c r="A40" s="537">
        <v>32</v>
      </c>
      <c r="B40" s="1059" t="s">
        <v>4799</v>
      </c>
      <c r="C40" s="1055" t="str">
        <f>VLOOKUP((LEFT(B40,3)),'ships name'!A:C,2,FALSE)</f>
        <v>KOTA PERDANA</v>
      </c>
      <c r="D40" s="1056" t="str">
        <f>VLOOKUP(C40,'ships name'!B:C,2,FALSE)</f>
        <v xml:space="preserve"> </v>
      </c>
      <c r="E40" s="1052" t="str">
        <f>LEFT(F40,3)&amp;"W"</f>
        <v>011W</v>
      </c>
      <c r="F40" s="1052" t="str">
        <f t="shared" ref="F40:F44" si="29">RIGHT(B40,3)&amp;"E"</f>
        <v>011E</v>
      </c>
      <c r="G40" s="1052" t="s">
        <v>4803</v>
      </c>
      <c r="H40" s="1052">
        <f>I40-1</f>
        <v>43680</v>
      </c>
      <c r="I40" s="1052">
        <f>J40-1</f>
        <v>43681</v>
      </c>
      <c r="J40" s="1052">
        <v>43682</v>
      </c>
      <c r="K40" s="1465">
        <f>J40+13</f>
        <v>43695</v>
      </c>
      <c r="L40" s="1466"/>
      <c r="M40" s="1068">
        <f>J40+21</f>
        <v>43703</v>
      </c>
      <c r="N40" s="1050"/>
    </row>
    <row r="41" spans="1:14" s="103" customFormat="1" ht="19.899999999999999" customHeight="1">
      <c r="A41" s="773">
        <f>A40+1</f>
        <v>33</v>
      </c>
      <c r="B41" s="1064" t="s">
        <v>4800</v>
      </c>
      <c r="C41" s="1055" t="str">
        <f>VLOOKUP((LEFT(B41,3)),'ships name'!A:C,2,FALSE)</f>
        <v>COSCO AMERICA</v>
      </c>
      <c r="D41" s="1055" t="str">
        <f>VLOOKUP(C41,'ships name'!B:C,2,FALSE)</f>
        <v>中远美国</v>
      </c>
      <c r="E41" s="1062" t="str">
        <f>LEFT(F41,3)&amp;"W"</f>
        <v>060W</v>
      </c>
      <c r="F41" s="1062" t="str">
        <f t="shared" si="29"/>
        <v>060E</v>
      </c>
      <c r="G41" s="1062" t="s">
        <v>4804</v>
      </c>
      <c r="H41" s="1071">
        <f t="shared" ref="H41:H44" si="30">I41-1</f>
        <v>43687</v>
      </c>
      <c r="I41" s="1062">
        <f t="shared" ref="I41:J41" si="31">I40+7</f>
        <v>43688</v>
      </c>
      <c r="J41" s="1062">
        <f t="shared" si="31"/>
        <v>43689</v>
      </c>
      <c r="K41" s="1453">
        <f t="shared" ref="K41:K44" si="32">J41+12</f>
        <v>43701</v>
      </c>
      <c r="L41" s="1454"/>
      <c r="M41" s="1065">
        <f t="shared" ref="M41:M44" si="33">J41+21</f>
        <v>43710</v>
      </c>
      <c r="N41" s="1050"/>
    </row>
    <row r="42" spans="1:14" s="103" customFormat="1" ht="19.5" customHeight="1">
      <c r="A42" s="773">
        <f>A41+1</f>
        <v>34</v>
      </c>
      <c r="B42" s="1064" t="s">
        <v>4684</v>
      </c>
      <c r="C42" s="1055" t="str">
        <f>VLOOKUP((LEFT(B42,3)),'ships name'!A:C,2,FALSE)</f>
        <v>KOTA PETANI</v>
      </c>
      <c r="D42" s="1055" t="str">
        <f>VLOOKUP(C42,'ships name'!B:C,2,FALSE)</f>
        <v xml:space="preserve"> </v>
      </c>
      <c r="E42" s="1062" t="str">
        <f>LEFT(F42,3)&amp;"W"</f>
        <v>006W</v>
      </c>
      <c r="F42" s="1062" t="str">
        <f t="shared" si="29"/>
        <v>006E</v>
      </c>
      <c r="G42" s="1062" t="s">
        <v>4805</v>
      </c>
      <c r="H42" s="1071">
        <f t="shared" si="30"/>
        <v>43694</v>
      </c>
      <c r="I42" s="1062">
        <f t="shared" ref="I42:J42" si="34">I41+7</f>
        <v>43695</v>
      </c>
      <c r="J42" s="1062">
        <f t="shared" si="34"/>
        <v>43696</v>
      </c>
      <c r="K42" s="1453">
        <f t="shared" si="32"/>
        <v>43708</v>
      </c>
      <c r="L42" s="1454"/>
      <c r="M42" s="1065">
        <f t="shared" si="33"/>
        <v>43717</v>
      </c>
      <c r="N42" s="1050"/>
    </row>
    <row r="43" spans="1:14" s="103" customFormat="1" ht="19.899999999999999" customHeight="1">
      <c r="A43" s="773">
        <f>A42+1</f>
        <v>35</v>
      </c>
      <c r="B43" s="1064" t="s">
        <v>4801</v>
      </c>
      <c r="C43" s="1055" t="str">
        <f>VLOOKUP((LEFT(B43,3)),'ships name'!A:C,2,FALSE)</f>
        <v>KOTA PURI</v>
      </c>
      <c r="D43" s="1055" t="str">
        <f>VLOOKUP(C43,'ships name'!B:C,2,FALSE)</f>
        <v xml:space="preserve"> </v>
      </c>
      <c r="E43" s="1062" t="str">
        <f>LEFT(F43,3)&amp;"W"</f>
        <v>006W</v>
      </c>
      <c r="F43" s="1062" t="str">
        <f t="shared" si="29"/>
        <v>006E</v>
      </c>
      <c r="G43" s="1062" t="s">
        <v>4806</v>
      </c>
      <c r="H43" s="1071">
        <f t="shared" si="30"/>
        <v>43701</v>
      </c>
      <c r="I43" s="1062">
        <f t="shared" ref="I43:J43" si="35">I42+7</f>
        <v>43702</v>
      </c>
      <c r="J43" s="1062">
        <f t="shared" si="35"/>
        <v>43703</v>
      </c>
      <c r="K43" s="1453">
        <f t="shared" si="32"/>
        <v>43715</v>
      </c>
      <c r="L43" s="1454"/>
      <c r="M43" s="1065">
        <f t="shared" si="33"/>
        <v>43724</v>
      </c>
      <c r="N43" s="1050"/>
    </row>
    <row r="44" spans="1:14" s="103" customFormat="1" ht="19.899999999999999" customHeight="1">
      <c r="A44" s="773">
        <f>A43+1</f>
        <v>36</v>
      </c>
      <c r="B44" s="757" t="s">
        <v>4802</v>
      </c>
      <c r="C44" s="1055" t="str">
        <f>VLOOKUP((LEFT(B44,3)),'ships name'!A:C,2,FALSE)</f>
        <v>COSCO TAICANG</v>
      </c>
      <c r="D44" s="1055" t="s">
        <v>29</v>
      </c>
      <c r="E44" s="1062" t="str">
        <f>LEFT(F44,3)&amp;"W"</f>
        <v>063W</v>
      </c>
      <c r="F44" s="1062" t="str">
        <f t="shared" si="29"/>
        <v>063E</v>
      </c>
      <c r="G44" s="1062" t="s">
        <v>4807</v>
      </c>
      <c r="H44" s="1071">
        <f t="shared" si="30"/>
        <v>43708</v>
      </c>
      <c r="I44" s="1062">
        <f t="shared" ref="I44:J44" si="36">I43+7</f>
        <v>43709</v>
      </c>
      <c r="J44" s="1062">
        <f t="shared" si="36"/>
        <v>43710</v>
      </c>
      <c r="K44" s="1453">
        <f t="shared" si="32"/>
        <v>43722</v>
      </c>
      <c r="L44" s="1454"/>
      <c r="M44" s="1065">
        <f t="shared" si="33"/>
        <v>43731</v>
      </c>
      <c r="N44" s="1050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29" t="s">
        <v>86</v>
      </c>
      <c r="B46" s="1230"/>
      <c r="C46" s="1230"/>
      <c r="D46" s="550"/>
      <c r="E46" s="1270" t="s">
        <v>74</v>
      </c>
      <c r="F46" s="1270" t="s">
        <v>3264</v>
      </c>
      <c r="G46" s="551"/>
      <c r="H46" s="1270" t="s">
        <v>242</v>
      </c>
      <c r="I46" s="1270" t="s">
        <v>3265</v>
      </c>
      <c r="J46" s="1459"/>
      <c r="K46" s="1434" t="s">
        <v>2</v>
      </c>
      <c r="L46" s="1435"/>
      <c r="M46" s="1435"/>
      <c r="N46"/>
    </row>
    <row r="47" spans="1:14" s="103" customFormat="1" ht="19.899999999999999" customHeight="1">
      <c r="A47" s="1244" t="s">
        <v>3</v>
      </c>
      <c r="B47" s="1269" t="s">
        <v>4</v>
      </c>
      <c r="C47" s="1269" t="s">
        <v>5</v>
      </c>
      <c r="D47" s="1168" t="s">
        <v>4274</v>
      </c>
      <c r="E47" s="1169" t="s">
        <v>6</v>
      </c>
      <c r="F47" s="1170"/>
      <c r="G47" s="1171"/>
      <c r="H47" s="514" t="s">
        <v>7</v>
      </c>
      <c r="I47" s="514" t="s">
        <v>8</v>
      </c>
      <c r="J47" s="514" t="s">
        <v>9</v>
      </c>
      <c r="K47" s="1456" t="s">
        <v>252</v>
      </c>
      <c r="L47" s="1457"/>
      <c r="M47" s="1066" t="s">
        <v>245</v>
      </c>
      <c r="N47" s="1455"/>
    </row>
    <row r="48" spans="1:14" s="103" customFormat="1" ht="19.899999999999999" customHeight="1">
      <c r="A48" s="1443"/>
      <c r="B48" s="1445"/>
      <c r="C48" s="1445"/>
      <c r="D48" s="1112"/>
      <c r="E48" s="1258" t="s">
        <v>13</v>
      </c>
      <c r="F48" s="1468" t="s">
        <v>14</v>
      </c>
      <c r="G48" s="1469"/>
      <c r="H48" s="439" t="s">
        <v>15</v>
      </c>
      <c r="I48" s="439" t="s">
        <v>16</v>
      </c>
      <c r="J48" s="439" t="s">
        <v>17</v>
      </c>
      <c r="K48" s="1432" t="s">
        <v>243</v>
      </c>
      <c r="L48" s="1433"/>
      <c r="M48" s="1067" t="s">
        <v>246</v>
      </c>
      <c r="N48" s="1455"/>
    </row>
    <row r="49" spans="1:18" s="103" customFormat="1" ht="19.899999999999999" customHeight="1" thickBot="1">
      <c r="A49" s="1444"/>
      <c r="B49" s="1446"/>
      <c r="C49" s="1446"/>
      <c r="D49" s="1113"/>
      <c r="E49" s="1238"/>
      <c r="F49" s="605" t="s">
        <v>4275</v>
      </c>
      <c r="G49" s="536" t="s">
        <v>4276</v>
      </c>
      <c r="H49" s="616" t="s">
        <v>462</v>
      </c>
      <c r="I49" s="616" t="s">
        <v>23</v>
      </c>
      <c r="J49" s="616" t="s">
        <v>35</v>
      </c>
      <c r="K49" s="1446"/>
      <c r="L49" s="1446"/>
      <c r="M49" s="1063"/>
      <c r="N49" s="1455"/>
    </row>
    <row r="50" spans="1:18" s="103" customFormat="1" ht="19.5" customHeight="1">
      <c r="A50" s="537">
        <v>31</v>
      </c>
      <c r="B50" s="531" t="s">
        <v>4808</v>
      </c>
      <c r="C50" s="493" t="str">
        <f>VLOOKUP((LEFT(B50,3)),'ships name'!A:C,2,FALSE)</f>
        <v>CMA CGM VELA</v>
      </c>
      <c r="D50" s="810" t="str">
        <f>VLOOKUP(C50,'ships name'!B:C,2,FALSE)</f>
        <v xml:space="preserve"> </v>
      </c>
      <c r="E50" s="501" t="str">
        <f>F50</f>
        <v>0SV47S</v>
      </c>
      <c r="F50" s="501" t="str">
        <f>LEFT(G50,6)</f>
        <v>0SV47S</v>
      </c>
      <c r="G50" s="996" t="s">
        <v>4586</v>
      </c>
      <c r="H50" s="501">
        <f>I50</f>
        <v>43678</v>
      </c>
      <c r="I50" s="501">
        <f>J50-2</f>
        <v>43678</v>
      </c>
      <c r="J50" s="501">
        <v>43680</v>
      </c>
      <c r="K50" s="1220">
        <f>J50+15</f>
        <v>43695</v>
      </c>
      <c r="L50" s="1220"/>
      <c r="M50" s="1068">
        <f>J50+17</f>
        <v>43697</v>
      </c>
      <c r="N50" s="522"/>
    </row>
    <row r="51" spans="1:18" s="103" customFormat="1" ht="19.899999999999999" customHeight="1">
      <c r="A51" s="773">
        <f>A50+1</f>
        <v>32</v>
      </c>
      <c r="B51" s="998" t="s">
        <v>4809</v>
      </c>
      <c r="C51" s="499" t="str">
        <f>VLOOKUP((LEFT(B51,3)),'ships name'!A:C,2,FALSE)</f>
        <v>APL MEXICO CITY</v>
      </c>
      <c r="D51" s="807" t="str">
        <f>VLOOKUP(C51,'ships name'!B:C,2,FALSE)</f>
        <v>美总墨西哥城</v>
      </c>
      <c r="E51" s="949" t="str">
        <f t="shared" ref="E51:E54" si="37">F51</f>
        <v>0SV4BS</v>
      </c>
      <c r="F51" s="806" t="str">
        <f t="shared" ref="F51:F54" si="38">LEFT(G51,6)</f>
        <v>0SV4BS</v>
      </c>
      <c r="G51" s="996" t="s">
        <v>4813</v>
      </c>
      <c r="H51" s="487">
        <f t="shared" ref="H51:K54" si="39">H50+7</f>
        <v>43685</v>
      </c>
      <c r="I51" s="487">
        <f t="shared" si="39"/>
        <v>43685</v>
      </c>
      <c r="J51" s="487">
        <f t="shared" si="39"/>
        <v>43687</v>
      </c>
      <c r="K51" s="1458">
        <f t="shared" si="39"/>
        <v>43702</v>
      </c>
      <c r="L51" s="1458"/>
      <c r="M51" s="1065">
        <f>M50+7</f>
        <v>43704</v>
      </c>
      <c r="N51" s="522"/>
    </row>
    <row r="52" spans="1:18" s="103" customFormat="1" ht="19.5" customHeight="1">
      <c r="A52" s="773">
        <f>A51+1</f>
        <v>33</v>
      </c>
      <c r="B52" s="538" t="s">
        <v>4810</v>
      </c>
      <c r="C52" s="499" t="str">
        <f>VLOOKUP((LEFT(B52,3)),'ships name'!A:C,2,FALSE)</f>
        <v>CMA CGM PEGASUS</v>
      </c>
      <c r="D52" s="807" t="str">
        <f>VLOOKUP(C52,'ships name'!B:C,2,FALSE)</f>
        <v xml:space="preserve"> </v>
      </c>
      <c r="E52" s="949" t="str">
        <f t="shared" si="37"/>
        <v>0SV4FS</v>
      </c>
      <c r="F52" s="806" t="str">
        <f t="shared" si="38"/>
        <v>0SV4FS</v>
      </c>
      <c r="G52" s="487" t="s">
        <v>4814</v>
      </c>
      <c r="H52" s="487">
        <f t="shared" si="39"/>
        <v>43692</v>
      </c>
      <c r="I52" s="487">
        <f t="shared" si="39"/>
        <v>43692</v>
      </c>
      <c r="J52" s="487">
        <f t="shared" si="39"/>
        <v>43694</v>
      </c>
      <c r="K52" s="1458">
        <f t="shared" si="39"/>
        <v>43709</v>
      </c>
      <c r="L52" s="1458"/>
      <c r="M52" s="1065">
        <f>M51+7</f>
        <v>43711</v>
      </c>
      <c r="N52" s="522"/>
    </row>
    <row r="53" spans="1:18" s="103" customFormat="1" ht="19.899999999999999" customHeight="1">
      <c r="A53" s="773">
        <f>A52+1</f>
        <v>34</v>
      </c>
      <c r="B53" s="538" t="s">
        <v>4811</v>
      </c>
      <c r="C53" s="499" t="str">
        <f>VLOOKUP((LEFT(B53,3)),'ships name'!A:C,2,FALSE)</f>
        <v>CMA CGM LYRA</v>
      </c>
      <c r="D53" s="807" t="str">
        <f>VLOOKUP(C53,'ships name'!B:C,2,FALSE)</f>
        <v xml:space="preserve"> </v>
      </c>
      <c r="E53" s="949" t="str">
        <f t="shared" si="37"/>
        <v>0SV4JS</v>
      </c>
      <c r="F53" s="806" t="str">
        <f t="shared" si="38"/>
        <v>0SV4JS</v>
      </c>
      <c r="G53" s="996" t="s">
        <v>4815</v>
      </c>
      <c r="H53" s="487">
        <f t="shared" si="39"/>
        <v>43699</v>
      </c>
      <c r="I53" s="487">
        <f t="shared" si="39"/>
        <v>43699</v>
      </c>
      <c r="J53" s="487">
        <f t="shared" si="39"/>
        <v>43701</v>
      </c>
      <c r="K53" s="1458">
        <f t="shared" si="39"/>
        <v>43716</v>
      </c>
      <c r="L53" s="1458"/>
      <c r="M53" s="1065">
        <f>M52+7</f>
        <v>43718</v>
      </c>
      <c r="N53" s="522"/>
    </row>
    <row r="54" spans="1:18" s="103" customFormat="1" ht="19.899999999999999" customHeight="1">
      <c r="A54" s="773">
        <f>A53+1</f>
        <v>35</v>
      </c>
      <c r="B54" s="757" t="s">
        <v>4812</v>
      </c>
      <c r="C54" s="499" t="str">
        <f>VLOOKUP((LEFT(B54,3)),'ships name'!A:C,2,FALSE)</f>
        <v>CMA CGM TUTICORIN</v>
      </c>
      <c r="D54" s="807" t="str">
        <f>VLOOKUP(C54,'ships name'!B:C,2,FALSE)</f>
        <v xml:space="preserve"> </v>
      </c>
      <c r="E54" s="949" t="str">
        <f t="shared" si="37"/>
        <v>0SV4NS</v>
      </c>
      <c r="F54" s="806" t="str">
        <f t="shared" si="38"/>
        <v>0SV4NS</v>
      </c>
      <c r="G54" s="487" t="s">
        <v>4816</v>
      </c>
      <c r="H54" s="487">
        <f t="shared" si="39"/>
        <v>43706</v>
      </c>
      <c r="I54" s="487">
        <f t="shared" si="39"/>
        <v>43706</v>
      </c>
      <c r="J54" s="487">
        <f t="shared" si="39"/>
        <v>43708</v>
      </c>
      <c r="K54" s="1458">
        <f t="shared" si="39"/>
        <v>43723</v>
      </c>
      <c r="L54" s="1458"/>
      <c r="M54" s="1065">
        <f>M53+7</f>
        <v>43725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29" t="s">
        <v>247</v>
      </c>
      <c r="B56" s="1230"/>
      <c r="C56" s="1230"/>
      <c r="D56" s="550"/>
      <c r="E56" s="1270" t="s">
        <v>74</v>
      </c>
      <c r="F56" s="1270" t="s">
        <v>3263</v>
      </c>
      <c r="G56" s="968" t="s">
        <v>3072</v>
      </c>
      <c r="H56" s="1270" t="s">
        <v>248</v>
      </c>
      <c r="I56" s="1270" t="s">
        <v>3265</v>
      </c>
      <c r="J56" s="1459"/>
      <c r="K56" s="1434" t="s">
        <v>2</v>
      </c>
      <c r="L56" s="1435"/>
      <c r="M56" s="1435"/>
      <c r="N56" s="926"/>
      <c r="O56" s="103"/>
      <c r="P56" s="103"/>
      <c r="Q56" s="103"/>
      <c r="R56" s="103"/>
    </row>
    <row r="57" spans="1:18" s="103" customFormat="1" ht="19.899999999999999" customHeight="1">
      <c r="A57" s="1244" t="s">
        <v>3</v>
      </c>
      <c r="B57" s="1269" t="s">
        <v>4</v>
      </c>
      <c r="C57" s="1269" t="s">
        <v>5</v>
      </c>
      <c r="D57" s="1168" t="s">
        <v>4274</v>
      </c>
      <c r="E57" s="1169" t="s">
        <v>6</v>
      </c>
      <c r="F57" s="1170"/>
      <c r="G57" s="1171"/>
      <c r="H57" s="514" t="s">
        <v>7</v>
      </c>
      <c r="I57" s="514" t="s">
        <v>8</v>
      </c>
      <c r="J57" s="514" t="s">
        <v>9</v>
      </c>
      <c r="K57" s="1456" t="s">
        <v>249</v>
      </c>
      <c r="L57" s="1457"/>
      <c r="M57" s="1066" t="s">
        <v>245</v>
      </c>
      <c r="N57" s="926"/>
    </row>
    <row r="58" spans="1:18" s="103" customFormat="1" ht="19.899999999999999" customHeight="1">
      <c r="A58" s="1443"/>
      <c r="B58" s="1445"/>
      <c r="C58" s="1445"/>
      <c r="D58" s="1112"/>
      <c r="E58" s="1258" t="s">
        <v>13</v>
      </c>
      <c r="F58" s="1468" t="s">
        <v>14</v>
      </c>
      <c r="G58" s="1469"/>
      <c r="H58" s="439" t="s">
        <v>15</v>
      </c>
      <c r="I58" s="439" t="s">
        <v>16</v>
      </c>
      <c r="J58" s="439" t="s">
        <v>17</v>
      </c>
      <c r="K58" s="1432" t="s">
        <v>250</v>
      </c>
      <c r="L58" s="1433"/>
      <c r="M58" s="1067" t="s">
        <v>246</v>
      </c>
      <c r="N58" s="926"/>
      <c r="Q58" s="223"/>
    </row>
    <row r="59" spans="1:18" s="103" customFormat="1" ht="19.899999999999999" customHeight="1" thickBot="1">
      <c r="A59" s="1444"/>
      <c r="B59" s="1446"/>
      <c r="C59" s="1446"/>
      <c r="D59" s="1113"/>
      <c r="E59" s="1238"/>
      <c r="F59" s="605" t="s">
        <v>4275</v>
      </c>
      <c r="G59" s="536" t="s">
        <v>4276</v>
      </c>
      <c r="H59" s="616" t="s">
        <v>512</v>
      </c>
      <c r="I59" s="616" t="s">
        <v>35</v>
      </c>
      <c r="J59" s="616" t="s">
        <v>211</v>
      </c>
      <c r="K59" s="1446"/>
      <c r="L59" s="1446"/>
      <c r="M59" s="1063"/>
      <c r="N59" s="926"/>
      <c r="Q59" s="223"/>
    </row>
    <row r="60" spans="1:18" s="103" customFormat="1" ht="19.899999999999999" customHeight="1">
      <c r="A60" s="537">
        <v>32</v>
      </c>
      <c r="B60" s="531" t="s">
        <v>4587</v>
      </c>
      <c r="C60" s="493" t="str">
        <f>VLOOKUP((LEFT(B60,3)),'ships name'!A:C,2,FALSE)</f>
        <v>EVER ETHIC</v>
      </c>
      <c r="D60" s="810" t="str">
        <f>VLOOKUP(C60,'ships name'!B:C,2,FALSE)</f>
        <v xml:space="preserve"> </v>
      </c>
      <c r="E60" s="487" t="str">
        <f t="shared" ref="E60:E64" si="40">RIGHT(B60,3)&amp;"W"</f>
        <v>134W</v>
      </c>
      <c r="F60" s="501" t="str">
        <f>RIGHT(B60,3)&amp;"E"</f>
        <v>134E</v>
      </c>
      <c r="G60" s="501" t="s">
        <v>4588</v>
      </c>
      <c r="H60" s="501">
        <f>I60-1</f>
        <v>43679</v>
      </c>
      <c r="I60" s="501">
        <f>J60-1</f>
        <v>43680</v>
      </c>
      <c r="J60" s="501">
        <v>43681</v>
      </c>
      <c r="K60" s="1220">
        <f>J60+11</f>
        <v>43692</v>
      </c>
      <c r="L60" s="1220"/>
      <c r="M60" s="1068">
        <f>J60+13</f>
        <v>43694</v>
      </c>
      <c r="N60" s="926"/>
      <c r="Q60" s="223"/>
    </row>
    <row r="61" spans="1:18" s="103" customFormat="1" ht="19.899999999999999" customHeight="1">
      <c r="A61" s="773">
        <f>A60+1</f>
        <v>33</v>
      </c>
      <c r="B61" s="538" t="s">
        <v>4818</v>
      </c>
      <c r="C61" s="499" t="str">
        <f>VLOOKUP((LEFT(B61,3)),'ships name'!A:C,2,FALSE)</f>
        <v>EVER EXCEL</v>
      </c>
      <c r="D61" s="807">
        <f>VLOOKUP(C61,'ships name'!B:C,2,FALSE)</f>
        <v>0</v>
      </c>
      <c r="E61" s="487" t="str">
        <f t="shared" si="40"/>
        <v>139W</v>
      </c>
      <c r="F61" s="487" t="str">
        <f t="shared" ref="F61" si="41">RIGHT(B61,3)&amp;"E"</f>
        <v>139E</v>
      </c>
      <c r="G61" s="487" t="s">
        <v>4822</v>
      </c>
      <c r="H61" s="487">
        <f>H60+7</f>
        <v>43686</v>
      </c>
      <c r="I61" s="487">
        <f t="shared" ref="I61:J64" si="42">H61+1</f>
        <v>43687</v>
      </c>
      <c r="J61" s="487">
        <f t="shared" si="42"/>
        <v>43688</v>
      </c>
      <c r="K61" s="1458">
        <f>J61+11</f>
        <v>43699</v>
      </c>
      <c r="L61" s="1458"/>
      <c r="M61" s="1065">
        <f>J61+13</f>
        <v>43701</v>
      </c>
      <c r="N61" s="812"/>
      <c r="Q61" s="223"/>
    </row>
    <row r="62" spans="1:18" s="103" customFormat="1" ht="19.899999999999999" customHeight="1">
      <c r="A62" s="773">
        <f>A61+1</f>
        <v>34</v>
      </c>
      <c r="B62" s="538" t="s">
        <v>4819</v>
      </c>
      <c r="C62" s="499" t="str">
        <f>VLOOKUP((LEFT(B62,3)),'ships name'!A:C,2,FALSE)</f>
        <v>EVER SMILE</v>
      </c>
      <c r="D62" s="807" t="str">
        <f>VLOOKUP(C62,'ships name'!B:C,2,FALSE)</f>
        <v xml:space="preserve"> </v>
      </c>
      <c r="E62" s="487" t="str">
        <f t="shared" si="40"/>
        <v>801W</v>
      </c>
      <c r="F62" s="487" t="str">
        <f t="shared" ref="F62" si="43">RIGHT(B62,3)&amp;"E"</f>
        <v>801E</v>
      </c>
      <c r="G62" s="487" t="s">
        <v>4823</v>
      </c>
      <c r="H62" s="487">
        <f>H61+7</f>
        <v>43693</v>
      </c>
      <c r="I62" s="487">
        <f t="shared" si="42"/>
        <v>43694</v>
      </c>
      <c r="J62" s="487">
        <f t="shared" si="42"/>
        <v>43695</v>
      </c>
      <c r="K62" s="1458">
        <f>J62+11</f>
        <v>43706</v>
      </c>
      <c r="L62" s="1458"/>
      <c r="M62" s="1065">
        <f>J62+13</f>
        <v>43708</v>
      </c>
      <c r="N62" s="812"/>
    </row>
    <row r="63" spans="1:18" s="103" customFormat="1" ht="19.899999999999999" customHeight="1">
      <c r="A63" s="773">
        <f>A62+1</f>
        <v>35</v>
      </c>
      <c r="B63" s="538" t="s">
        <v>4820</v>
      </c>
      <c r="C63" s="499" t="str">
        <f>VLOOKUP((LEFT(B63,3)),'ships name'!A:C,2,FALSE)</f>
        <v>EVER SUMMIT</v>
      </c>
      <c r="D63" s="807">
        <f>VLOOKUP(C63,'ships name'!B:C,2,FALSE)</f>
        <v>0</v>
      </c>
      <c r="E63" s="487" t="str">
        <f t="shared" si="40"/>
        <v>509W</v>
      </c>
      <c r="F63" s="487" t="str">
        <f t="shared" ref="F63" si="44">RIGHT(B63,3)&amp;"E"</f>
        <v>509E</v>
      </c>
      <c r="G63" s="487" t="s">
        <v>4824</v>
      </c>
      <c r="H63" s="487">
        <f>H62+7</f>
        <v>43700</v>
      </c>
      <c r="I63" s="487">
        <f t="shared" si="42"/>
        <v>43701</v>
      </c>
      <c r="J63" s="487">
        <f t="shared" si="42"/>
        <v>43702</v>
      </c>
      <c r="K63" s="1458">
        <f>J63+11</f>
        <v>43713</v>
      </c>
      <c r="L63" s="1458"/>
      <c r="M63" s="1065">
        <f>J63+13</f>
        <v>43715</v>
      </c>
      <c r="N63" s="812"/>
    </row>
    <row r="64" spans="1:18" s="103" customFormat="1" ht="19.899999999999999" customHeight="1">
      <c r="A64" s="773">
        <f>A63+1</f>
        <v>36</v>
      </c>
      <c r="B64" s="757" t="s">
        <v>4821</v>
      </c>
      <c r="C64" s="499" t="str">
        <f>VLOOKUP((LEFT(B64,3)),'ships name'!A:C,2,FALSE)</f>
        <v>EVER STEADY</v>
      </c>
      <c r="D64" s="807" t="str">
        <f>VLOOKUP(C64,'ships name'!B:C,2,FALSE)</f>
        <v xml:space="preserve"> </v>
      </c>
      <c r="E64" s="487" t="str">
        <f t="shared" si="40"/>
        <v>080W</v>
      </c>
      <c r="F64" s="487" t="str">
        <f t="shared" ref="F64" si="45">RIGHT(B64,3)&amp;"E"</f>
        <v>080E</v>
      </c>
      <c r="G64" s="487" t="s">
        <v>4825</v>
      </c>
      <c r="H64" s="487">
        <f>H63+7</f>
        <v>43707</v>
      </c>
      <c r="I64" s="487">
        <f t="shared" si="42"/>
        <v>43708</v>
      </c>
      <c r="J64" s="487">
        <f t="shared" si="42"/>
        <v>43709</v>
      </c>
      <c r="K64" s="1458">
        <f>J64+11</f>
        <v>43720</v>
      </c>
      <c r="L64" s="1458"/>
      <c r="M64" s="1065">
        <f>J64+13</f>
        <v>43722</v>
      </c>
      <c r="N64" s="812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2"/>
    </row>
    <row r="66" spans="1:18" s="100" customFormat="1" ht="25.9" customHeight="1" thickBot="1">
      <c r="A66" s="1229" t="s">
        <v>4507</v>
      </c>
      <c r="B66" s="1230"/>
      <c r="C66" s="1230"/>
      <c r="D66" s="550"/>
      <c r="E66" s="1270" t="s">
        <v>74</v>
      </c>
      <c r="F66" s="1270"/>
      <c r="G66" s="551"/>
      <c r="H66" s="1270" t="s">
        <v>248</v>
      </c>
      <c r="I66" s="1270"/>
      <c r="J66" s="1459"/>
      <c r="K66" s="1434" t="s">
        <v>2</v>
      </c>
      <c r="L66" s="1435"/>
      <c r="M66" s="1435"/>
      <c r="N66" s="103"/>
      <c r="O66" s="103"/>
      <c r="P66" s="103"/>
      <c r="Q66" s="103"/>
      <c r="R66" s="103"/>
    </row>
    <row r="67" spans="1:18" s="103" customFormat="1" ht="19.899999999999999" customHeight="1">
      <c r="A67" s="1244" t="s">
        <v>3</v>
      </c>
      <c r="B67" s="1269" t="s">
        <v>4</v>
      </c>
      <c r="C67" s="1269" t="s">
        <v>5</v>
      </c>
      <c r="D67" s="1168" t="s">
        <v>4274</v>
      </c>
      <c r="E67" s="1169" t="s">
        <v>6</v>
      </c>
      <c r="F67" s="1170"/>
      <c r="G67" s="1171"/>
      <c r="H67" s="514" t="s">
        <v>7</v>
      </c>
      <c r="I67" s="514" t="s">
        <v>8</v>
      </c>
      <c r="J67" s="514" t="s">
        <v>9</v>
      </c>
      <c r="K67" s="1456" t="s">
        <v>3523</v>
      </c>
      <c r="L67" s="1457"/>
      <c r="M67" s="1066" t="s">
        <v>245</v>
      </c>
      <c r="N67" s="926"/>
    </row>
    <row r="68" spans="1:18" s="103" customFormat="1" ht="19.899999999999999" customHeight="1">
      <c r="A68" s="1443"/>
      <c r="B68" s="1445"/>
      <c r="C68" s="1445"/>
      <c r="D68" s="1112"/>
      <c r="E68" s="1258" t="s">
        <v>13</v>
      </c>
      <c r="F68" s="1468" t="s">
        <v>14</v>
      </c>
      <c r="G68" s="1469"/>
      <c r="H68" s="439" t="s">
        <v>15</v>
      </c>
      <c r="I68" s="439" t="s">
        <v>16</v>
      </c>
      <c r="J68" s="439" t="s">
        <v>17</v>
      </c>
      <c r="K68" s="1432" t="s">
        <v>3522</v>
      </c>
      <c r="L68" s="1433"/>
      <c r="M68" s="1067" t="s">
        <v>265</v>
      </c>
      <c r="N68" s="926"/>
      <c r="Q68" s="223"/>
    </row>
    <row r="69" spans="1:18" s="103" customFormat="1" ht="19.899999999999999" customHeight="1" thickBot="1">
      <c r="A69" s="1444"/>
      <c r="B69" s="1446"/>
      <c r="C69" s="1446"/>
      <c r="D69" s="1113"/>
      <c r="E69" s="1238"/>
      <c r="F69" s="605" t="s">
        <v>4275</v>
      </c>
      <c r="G69" s="536" t="s">
        <v>4276</v>
      </c>
      <c r="H69" s="616" t="s">
        <v>451</v>
      </c>
      <c r="I69" s="616" t="s">
        <v>94</v>
      </c>
      <c r="J69" s="616" t="s">
        <v>3990</v>
      </c>
      <c r="K69" s="1446"/>
      <c r="L69" s="1446"/>
      <c r="M69" s="1063"/>
      <c r="N69" s="926"/>
      <c r="Q69" s="223"/>
    </row>
    <row r="70" spans="1:18" s="103" customFormat="1" ht="19.899999999999999" customHeight="1">
      <c r="A70" s="537">
        <v>32</v>
      </c>
      <c r="B70" s="531" t="s">
        <v>4826</v>
      </c>
      <c r="C70" s="493" t="str">
        <f>VLOOKUP((LEFT(B70,3)),'ships name'!A:C,2,FALSE)</f>
        <v>COSCO OCEANIA</v>
      </c>
      <c r="D70" s="810" t="str">
        <f>VLOOKUP(C70,'ships name'!B:C,2,FALSE)</f>
        <v>东方大洋洲</v>
      </c>
      <c r="E70" s="501" t="str">
        <f>LEFT(F70,3)&amp;"W"</f>
        <v>069W</v>
      </c>
      <c r="F70" s="501" t="str">
        <f>RIGHT(B70,3)&amp;"N"</f>
        <v>069N</v>
      </c>
      <c r="G70" s="501" t="s">
        <v>4831</v>
      </c>
      <c r="H70" s="501">
        <f>I70-1</f>
        <v>43680</v>
      </c>
      <c r="I70" s="501">
        <f>J70-1</f>
        <v>43681</v>
      </c>
      <c r="J70" s="501">
        <v>43682</v>
      </c>
      <c r="K70" s="1220">
        <f>J70+12</f>
        <v>43694</v>
      </c>
      <c r="L70" s="1220"/>
      <c r="M70" s="1068">
        <f>J70+15</f>
        <v>43697</v>
      </c>
      <c r="N70" s="926"/>
      <c r="Q70" s="223"/>
    </row>
    <row r="71" spans="1:18" s="103" customFormat="1" ht="19.899999999999999" customHeight="1">
      <c r="A71" s="773">
        <f>A70+1</f>
        <v>33</v>
      </c>
      <c r="B71" s="538" t="s">
        <v>4827</v>
      </c>
      <c r="C71" s="499" t="str">
        <f>VLOOKUP((LEFT(B71,3)),'ships name'!A:C,2,FALSE)</f>
        <v>COSCO YANTIAN</v>
      </c>
      <c r="D71" s="807" t="str">
        <f>VLOOKUP(C71,'ships name'!B:C,2,FALSE)</f>
        <v>中远盐田</v>
      </c>
      <c r="E71" s="487" t="str">
        <f>LEFT(F71,3)&amp;"W"</f>
        <v>089W</v>
      </c>
      <c r="F71" s="487" t="str">
        <f t="shared" ref="F71" si="46">RIGHT(B71,3)&amp;"N"</f>
        <v>089N</v>
      </c>
      <c r="G71" s="487" t="s">
        <v>4832</v>
      </c>
      <c r="H71" s="487">
        <f>H70+7</f>
        <v>43687</v>
      </c>
      <c r="I71" s="487">
        <f t="shared" ref="I71" si="47">J71-1</f>
        <v>43688</v>
      </c>
      <c r="J71" s="487">
        <f>J70+7</f>
        <v>43689</v>
      </c>
      <c r="K71" s="1453">
        <f>J71+12</f>
        <v>43701</v>
      </c>
      <c r="L71" s="1454"/>
      <c r="M71" s="1065">
        <f t="shared" ref="M71" si="48">J71+16</f>
        <v>43705</v>
      </c>
      <c r="N71" s="812"/>
      <c r="Q71" s="223"/>
    </row>
    <row r="72" spans="1:18" s="103" customFormat="1" ht="19.899999999999999" customHeight="1">
      <c r="A72" s="773">
        <f>A71+1</f>
        <v>34</v>
      </c>
      <c r="B72" s="538" t="s">
        <v>4828</v>
      </c>
      <c r="C72" s="499" t="str">
        <f>VLOOKUP((LEFT(B72,3)),'ships name'!A:C,2,FALSE)</f>
        <v>CSCL SOUTH CHINA SEA</v>
      </c>
      <c r="D72" s="807">
        <f>VLOOKUP(C72,'ships name'!B:C,2,FALSE)</f>
        <v>0</v>
      </c>
      <c r="E72" s="487" t="str">
        <f>LEFT(F72,3)&amp;"W"</f>
        <v>032W</v>
      </c>
      <c r="F72" s="487" t="str">
        <f t="shared" ref="F72" si="49">RIGHT(B72,3)&amp;"N"</f>
        <v>032N</v>
      </c>
      <c r="G72" s="956" t="s">
        <v>4833</v>
      </c>
      <c r="H72" s="487">
        <f>H71+7</f>
        <v>43694</v>
      </c>
      <c r="I72" s="487">
        <f t="shared" ref="I72" si="50">J72-1</f>
        <v>43695</v>
      </c>
      <c r="J72" s="487">
        <f>J71+7</f>
        <v>43696</v>
      </c>
      <c r="K72" s="1453">
        <f>J72+12</f>
        <v>43708</v>
      </c>
      <c r="L72" s="1454"/>
      <c r="M72" s="1065">
        <f t="shared" ref="M72" si="51">J72+16</f>
        <v>43712</v>
      </c>
      <c r="N72" s="812"/>
    </row>
    <row r="73" spans="1:18" s="103" customFormat="1" ht="19.899999999999999" customHeight="1">
      <c r="A73" s="773">
        <f>A72+1</f>
        <v>35</v>
      </c>
      <c r="B73" s="538" t="s">
        <v>4829</v>
      </c>
      <c r="C73" s="947" t="str">
        <f>VLOOKUP((LEFT(B73,3)),'ships name'!A:C,2,FALSE)</f>
        <v>COSCO AFRICA</v>
      </c>
      <c r="D73" s="807" t="str">
        <f>VLOOKUP(C73,'ships name'!B:C,2,FALSE)</f>
        <v>中远非洲</v>
      </c>
      <c r="E73" s="487" t="str">
        <f>LEFT(F73,3)&amp;"W"</f>
        <v>055W</v>
      </c>
      <c r="F73" s="487" t="str">
        <f t="shared" ref="F73" si="52">RIGHT(B73,3)&amp;"N"</f>
        <v>055N</v>
      </c>
      <c r="G73" s="487" t="s">
        <v>4834</v>
      </c>
      <c r="H73" s="487">
        <f>H72+7</f>
        <v>43701</v>
      </c>
      <c r="I73" s="487">
        <f t="shared" ref="I73" si="53">J73-1</f>
        <v>43702</v>
      </c>
      <c r="J73" s="487">
        <f>J72+7</f>
        <v>43703</v>
      </c>
      <c r="K73" s="1453">
        <f>J73+12</f>
        <v>43715</v>
      </c>
      <c r="L73" s="1454"/>
      <c r="M73" s="1065">
        <f t="shared" ref="M73" si="54">J73+16</f>
        <v>43719</v>
      </c>
      <c r="N73" s="812"/>
    </row>
    <row r="74" spans="1:18" s="103" customFormat="1" ht="19.899999999999999" customHeight="1">
      <c r="A74" s="773">
        <f>A73+1</f>
        <v>36</v>
      </c>
      <c r="B74" s="757" t="s">
        <v>4830</v>
      </c>
      <c r="C74" s="499" t="str">
        <f>VLOOKUP((LEFT(B74,3)),'ships name'!A:C,2,FALSE)</f>
        <v>XIN BEIJING</v>
      </c>
      <c r="D74" s="807" t="str">
        <f>VLOOKUP(C74,'ships name'!B:C,2,FALSE)</f>
        <v xml:space="preserve"> </v>
      </c>
      <c r="E74" s="487" t="str">
        <f>LEFT(F74,3)&amp;"W"</f>
        <v>111W</v>
      </c>
      <c r="F74" s="487" t="str">
        <f t="shared" ref="F74" si="55">RIGHT(B74,3)&amp;"N"</f>
        <v>111N</v>
      </c>
      <c r="G74" s="487" t="s">
        <v>4835</v>
      </c>
      <c r="H74" s="487">
        <f>H73+7</f>
        <v>43708</v>
      </c>
      <c r="I74" s="487">
        <f t="shared" ref="I74" si="56">J74-1</f>
        <v>43709</v>
      </c>
      <c r="J74" s="487">
        <f>J73+7</f>
        <v>43710</v>
      </c>
      <c r="K74" s="1453">
        <f>J74+12</f>
        <v>43722</v>
      </c>
      <c r="L74" s="1454"/>
      <c r="M74" s="1065">
        <f t="shared" ref="M74" si="57">J74+16</f>
        <v>43726</v>
      </c>
      <c r="N74" s="812"/>
    </row>
    <row r="75" spans="1:18" ht="19.899999999999999" customHeight="1"/>
    <row r="76" spans="1:18" ht="19.899999999999999" customHeight="1">
      <c r="A76" s="158" t="s">
        <v>3993</v>
      </c>
      <c r="B76" s="446"/>
    </row>
    <row r="77" spans="1:18" ht="19.899999999999999" customHeight="1">
      <c r="A77" s="159" t="s">
        <v>3994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</row>
    <row r="3" spans="1:17" ht="28.15" customHeight="1">
      <c r="A3" s="1137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</row>
    <row r="4" spans="1:17" ht="28.15" customHeight="1">
      <c r="A4" s="1293" t="str">
        <f>IA!A4</f>
        <v>2019年08月船期表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  <c r="M4" s="1293"/>
      <c r="N4" s="1293"/>
      <c r="O4" s="1293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56" t="s">
        <v>266</v>
      </c>
      <c r="B6" s="1257"/>
      <c r="C6" s="1257"/>
      <c r="D6" s="1197" t="s">
        <v>74</v>
      </c>
      <c r="E6" s="1197"/>
      <c r="F6" s="1197"/>
      <c r="G6" s="1197"/>
      <c r="H6" s="1197" t="s">
        <v>75</v>
      </c>
      <c r="I6" s="1197"/>
      <c r="J6" s="1197"/>
      <c r="K6" s="1537" t="s">
        <v>2</v>
      </c>
      <c r="L6" s="1538"/>
      <c r="M6" s="1538"/>
      <c r="N6" s="1538"/>
      <c r="O6" s="1538"/>
      <c r="P6" s="1539"/>
      <c r="Q6" s="203"/>
    </row>
    <row r="7" spans="1:17" s="103" customFormat="1" ht="19.899999999999999" customHeight="1">
      <c r="A7" s="1530" t="s">
        <v>3</v>
      </c>
      <c r="B7" s="1168" t="s">
        <v>4</v>
      </c>
      <c r="C7" s="1168" t="s">
        <v>5</v>
      </c>
      <c r="D7" s="1168" t="s">
        <v>6</v>
      </c>
      <c r="E7" s="1168"/>
      <c r="F7" s="1168"/>
      <c r="G7" s="1168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267</v>
      </c>
      <c r="N7" s="124" t="s">
        <v>268</v>
      </c>
      <c r="O7" s="124"/>
      <c r="P7" s="153" t="s">
        <v>29</v>
      </c>
      <c r="Q7" s="153"/>
    </row>
    <row r="8" spans="1:17" s="103" customFormat="1" ht="29.25" customHeight="1">
      <c r="A8" s="1109"/>
      <c r="B8" s="1111"/>
      <c r="C8" s="1111"/>
      <c r="D8" s="1111" t="s">
        <v>224</v>
      </c>
      <c r="E8" s="1111"/>
      <c r="F8" s="1111" t="s">
        <v>119</v>
      </c>
      <c r="G8" s="1111"/>
      <c r="H8" s="117" t="s">
        <v>15</v>
      </c>
      <c r="I8" s="117" t="s">
        <v>16</v>
      </c>
      <c r="J8" s="133" t="s">
        <v>17</v>
      </c>
      <c r="K8" s="183" t="s">
        <v>269</v>
      </c>
      <c r="L8" s="184" t="s">
        <v>270</v>
      </c>
      <c r="M8" s="117" t="s">
        <v>271</v>
      </c>
      <c r="N8" s="117" t="s">
        <v>272</v>
      </c>
      <c r="O8" s="117" t="s">
        <v>273</v>
      </c>
      <c r="P8" s="133" t="s">
        <v>274</v>
      </c>
      <c r="Q8" s="133" t="s">
        <v>275</v>
      </c>
    </row>
    <row r="9" spans="1:17" s="103" customFormat="1" ht="19.899999999999999" customHeight="1">
      <c r="A9" s="1531"/>
      <c r="B9" s="1516"/>
      <c r="C9" s="1516"/>
      <c r="D9" s="1516"/>
      <c r="E9" s="1516"/>
      <c r="F9" s="1516"/>
      <c r="G9" s="1516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22">
        <v>14</v>
      </c>
      <c r="B10" s="1263" t="s">
        <v>276</v>
      </c>
      <c r="C10" s="110" t="str">
        <f>VLOOKUP(B10,'ships name'!A:C,2,FALSE)</f>
        <v>CMA CGM VELA</v>
      </c>
      <c r="D10" s="1210" t="str">
        <f>TEXT(LEFT(F10,3)-1,"000")&amp;"E"</f>
        <v>190E</v>
      </c>
      <c r="E10" s="1210"/>
      <c r="F10" s="1519" t="s">
        <v>277</v>
      </c>
      <c r="G10" s="1210"/>
      <c r="H10" s="1220"/>
      <c r="I10" s="1220">
        <f>J10-1</f>
        <v>42836</v>
      </c>
      <c r="J10" s="1147">
        <v>42837</v>
      </c>
      <c r="K10" s="1487">
        <f>J10+8</f>
        <v>42845</v>
      </c>
      <c r="L10" s="1487">
        <f>J10+24</f>
        <v>42861</v>
      </c>
      <c r="M10" s="1487">
        <f>J10+29</f>
        <v>42866</v>
      </c>
      <c r="N10" s="1487">
        <f>J10+30</f>
        <v>42867</v>
      </c>
      <c r="O10" s="1487">
        <f>J10+33</f>
        <v>42870</v>
      </c>
      <c r="P10" s="1487">
        <f>J10+27</f>
        <v>42864</v>
      </c>
      <c r="Q10" s="1482">
        <f>J10+40</f>
        <v>42877</v>
      </c>
    </row>
    <row r="11" spans="1:17" s="103" customFormat="1" ht="19.899999999999999" customHeight="1">
      <c r="A11" s="1523"/>
      <c r="B11" s="1248"/>
      <c r="C11" s="109" t="str">
        <f>VLOOKUP(B10,'ships name'!A:C,3,FALSE)</f>
        <v xml:space="preserve"> </v>
      </c>
      <c r="D11" s="1210"/>
      <c r="E11" s="1210"/>
      <c r="F11" s="1248"/>
      <c r="G11" s="1266"/>
      <c r="H11" s="1210"/>
      <c r="I11" s="1210"/>
      <c r="J11" s="1536"/>
      <c r="K11" s="1479"/>
      <c r="L11" s="1479"/>
      <c r="M11" s="1479"/>
      <c r="N11" s="1479"/>
      <c r="O11" s="1479"/>
      <c r="P11" s="1479"/>
      <c r="Q11" s="1483"/>
    </row>
    <row r="12" spans="1:17" s="103" customFormat="1" ht="19.899999999999999" customHeight="1">
      <c r="A12" s="1524">
        <f>A10+1</f>
        <v>15</v>
      </c>
      <c r="B12" s="1248" t="s">
        <v>3145</v>
      </c>
      <c r="C12" s="109" t="str">
        <f>VLOOKUP(B12,'ships name'!A:C,2,FALSE)</f>
        <v>TO BE ADVISED</v>
      </c>
      <c r="D12" s="1210" t="e">
        <f>TEXT(LEFT(F12,3)-1,"000")&amp;"E"</f>
        <v>#VALUE!</v>
      </c>
      <c r="E12" s="1210"/>
      <c r="F12" s="1520"/>
      <c r="G12" s="1210"/>
      <c r="H12" s="1205"/>
      <c r="I12" s="1220">
        <f>I10+7</f>
        <v>42843</v>
      </c>
      <c r="J12" s="1503">
        <f>J10+7</f>
        <v>42844</v>
      </c>
      <c r="K12" s="1488">
        <f>J12+8</f>
        <v>42852</v>
      </c>
      <c r="L12" s="1488">
        <f>J12+23</f>
        <v>42867</v>
      </c>
      <c r="M12" s="1488">
        <f>J12+28</f>
        <v>42872</v>
      </c>
      <c r="N12" s="1488">
        <f>J12+31</f>
        <v>42875</v>
      </c>
      <c r="O12" s="1488">
        <f>J12+33</f>
        <v>42877</v>
      </c>
      <c r="P12" s="1488">
        <f>J12+27</f>
        <v>42871</v>
      </c>
      <c r="Q12" s="1484">
        <f>J12+40</f>
        <v>42884</v>
      </c>
    </row>
    <row r="13" spans="1:17" s="103" customFormat="1" ht="19.899999999999999" customHeight="1">
      <c r="A13" s="1523"/>
      <c r="B13" s="1210"/>
      <c r="C13" s="109" t="str">
        <f>VLOOKUP(B12,'ships name'!A:C,3,FALSE)</f>
        <v>TO BE ADVISED</v>
      </c>
      <c r="D13" s="1210"/>
      <c r="E13" s="1210"/>
      <c r="F13" s="1210"/>
      <c r="G13" s="1266"/>
      <c r="H13" s="1210"/>
      <c r="I13" s="1210"/>
      <c r="J13" s="1504"/>
      <c r="K13" s="1489"/>
      <c r="L13" s="1489"/>
      <c r="M13" s="1489"/>
      <c r="N13" s="1489"/>
      <c r="O13" s="1489"/>
      <c r="P13" s="1489"/>
      <c r="Q13" s="1485"/>
    </row>
    <row r="14" spans="1:17" s="171" customFormat="1" ht="19.899999999999999" customHeight="1">
      <c r="A14" s="1524">
        <f>A12+1</f>
        <v>16</v>
      </c>
      <c r="B14" s="1525" t="s">
        <v>3141</v>
      </c>
      <c r="C14" s="109" t="str">
        <f>VLOOKUP(B14,'ships name'!A:C,2,FALSE)</f>
        <v>CMA CGM PEGASUS</v>
      </c>
      <c r="D14" s="1210" t="str">
        <f>TEXT(LEFT(F14,3)-1,"000")&amp;"E"</f>
        <v>194E</v>
      </c>
      <c r="E14" s="1210"/>
      <c r="F14" s="1520" t="s">
        <v>3142</v>
      </c>
      <c r="G14" s="1210"/>
      <c r="H14" s="1205"/>
      <c r="I14" s="1220">
        <f>I12+7</f>
        <v>42850</v>
      </c>
      <c r="J14" s="1503">
        <f>J12+7</f>
        <v>42851</v>
      </c>
      <c r="K14" s="1488">
        <f>J14+8</f>
        <v>42859</v>
      </c>
      <c r="L14" s="1488">
        <f>J14+23</f>
        <v>42874</v>
      </c>
      <c r="M14" s="1488">
        <f>J14+28</f>
        <v>42879</v>
      </c>
      <c r="N14" s="1488">
        <f>J14+31</f>
        <v>42882</v>
      </c>
      <c r="O14" s="1488">
        <f>J14+33</f>
        <v>42884</v>
      </c>
      <c r="P14" s="1488">
        <f>J14+27</f>
        <v>42878</v>
      </c>
      <c r="Q14" s="1484">
        <f>J14+40</f>
        <v>42891</v>
      </c>
    </row>
    <row r="15" spans="1:17" s="171" customFormat="1" ht="19.899999999999999" customHeight="1">
      <c r="A15" s="1523"/>
      <c r="B15" s="1525"/>
      <c r="C15" s="109" t="str">
        <f>VLOOKUP(B14,'ships name'!A:C,3,FALSE)</f>
        <v xml:space="preserve"> </v>
      </c>
      <c r="D15" s="1210"/>
      <c r="E15" s="1210"/>
      <c r="F15" s="1210"/>
      <c r="G15" s="1266"/>
      <c r="H15" s="1210"/>
      <c r="I15" s="1210"/>
      <c r="J15" s="1504"/>
      <c r="K15" s="1489"/>
      <c r="L15" s="1489"/>
      <c r="M15" s="1489"/>
      <c r="N15" s="1489"/>
      <c r="O15" s="1489"/>
      <c r="P15" s="1489"/>
      <c r="Q15" s="1485"/>
    </row>
    <row r="16" spans="1:17" s="171" customFormat="1" ht="19.899999999999999" customHeight="1">
      <c r="A16" s="1524">
        <f>A14+1</f>
        <v>17</v>
      </c>
      <c r="B16" s="1525" t="s">
        <v>3143</v>
      </c>
      <c r="C16" s="109" t="str">
        <f>VLOOKUP(B16,'ships name'!A:C,2,FALSE)</f>
        <v>CMA CGM HYDRA</v>
      </c>
      <c r="D16" s="1210" t="str">
        <f>TEXT(LEFT(F16,3)-1,"000")&amp;"E"</f>
        <v>196E</v>
      </c>
      <c r="E16" s="1210"/>
      <c r="F16" s="1520" t="s">
        <v>3144</v>
      </c>
      <c r="G16" s="1210"/>
      <c r="H16" s="1205"/>
      <c r="I16" s="1220">
        <f>I14+7</f>
        <v>42857</v>
      </c>
      <c r="J16" s="1503">
        <f>J14+7</f>
        <v>42858</v>
      </c>
      <c r="K16" s="1488">
        <f>J16+8</f>
        <v>42866</v>
      </c>
      <c r="L16" s="1488">
        <f>J16+23</f>
        <v>42881</v>
      </c>
      <c r="M16" s="1488">
        <f>J16+28</f>
        <v>42886</v>
      </c>
      <c r="N16" s="1488">
        <f>J16+31</f>
        <v>42889</v>
      </c>
      <c r="O16" s="1488">
        <f>J16+33</f>
        <v>42891</v>
      </c>
      <c r="P16" s="1488">
        <f>J16+27</f>
        <v>42885</v>
      </c>
      <c r="Q16" s="1484">
        <f>J16+40</f>
        <v>42898</v>
      </c>
    </row>
    <row r="17" spans="1:17" s="171" customFormat="1" ht="19.899999999999999" customHeight="1">
      <c r="A17" s="1523"/>
      <c r="B17" s="1525"/>
      <c r="C17" s="109" t="str">
        <f>VLOOKUP(B16,'ships name'!A:C,3,FALSE)</f>
        <v xml:space="preserve"> </v>
      </c>
      <c r="D17" s="1210"/>
      <c r="E17" s="1210"/>
      <c r="F17" s="1210"/>
      <c r="G17" s="1266"/>
      <c r="H17" s="1210"/>
      <c r="I17" s="1210"/>
      <c r="J17" s="1504"/>
      <c r="K17" s="1489"/>
      <c r="L17" s="1489"/>
      <c r="M17" s="1489"/>
      <c r="N17" s="1489"/>
      <c r="O17" s="1489"/>
      <c r="P17" s="1489"/>
      <c r="Q17" s="1485"/>
    </row>
    <row r="18" spans="1:17" s="171" customFormat="1" ht="19.899999999999999" customHeight="1">
      <c r="A18" s="1524">
        <f>A16+1</f>
        <v>18</v>
      </c>
      <c r="B18" s="1266"/>
      <c r="C18" s="109" t="e">
        <f>VLOOKUP(B18,'ships name'!A:C,2,FALSE)</f>
        <v>#N/A</v>
      </c>
      <c r="D18" s="1210" t="e">
        <f>TEXT(LEFT(F18,3)-1,"000")&amp;"E"</f>
        <v>#VALUE!</v>
      </c>
      <c r="E18" s="1210"/>
      <c r="F18" s="1520"/>
      <c r="G18" s="1210"/>
      <c r="H18" s="1205"/>
      <c r="I18" s="1205">
        <f>I16+7</f>
        <v>42864</v>
      </c>
      <c r="J18" s="1505">
        <f>J16+7</f>
        <v>42865</v>
      </c>
      <c r="K18" s="1479">
        <f>J18+8</f>
        <v>42873</v>
      </c>
      <c r="L18" s="1479">
        <f>J18+23</f>
        <v>42888</v>
      </c>
      <c r="M18" s="1479">
        <f>J18+28</f>
        <v>42893</v>
      </c>
      <c r="N18" s="1479">
        <f>J18+31</f>
        <v>42896</v>
      </c>
      <c r="O18" s="1479">
        <f>J18+33</f>
        <v>42898</v>
      </c>
      <c r="P18" s="1479">
        <f>J18+27</f>
        <v>42892</v>
      </c>
      <c r="Q18" s="1483">
        <f>J18+40</f>
        <v>42905</v>
      </c>
    </row>
    <row r="19" spans="1:17" s="171" customFormat="1" ht="19.899999999999999" customHeight="1">
      <c r="A19" s="1523"/>
      <c r="B19" s="1267"/>
      <c r="C19" s="111" t="e">
        <f>VLOOKUP(B18,'ships name'!A:C,3,FALSE)</f>
        <v>#N/A</v>
      </c>
      <c r="D19" s="1206"/>
      <c r="E19" s="1206"/>
      <c r="F19" s="1206"/>
      <c r="G19" s="1206"/>
      <c r="H19" s="1206"/>
      <c r="I19" s="1206"/>
      <c r="J19" s="1506"/>
      <c r="K19" s="1480"/>
      <c r="L19" s="1480"/>
      <c r="M19" s="1480"/>
      <c r="N19" s="1480"/>
      <c r="O19" s="1480"/>
      <c r="P19" s="1480"/>
      <c r="Q19" s="1486"/>
    </row>
    <row r="20" spans="1:17" s="100" customFormat="1" ht="25.9" customHeight="1">
      <c r="A20" s="1256" t="s">
        <v>278</v>
      </c>
      <c r="B20" s="1257"/>
      <c r="C20" s="1257"/>
      <c r="D20" s="1197" t="s">
        <v>74</v>
      </c>
      <c r="E20" s="1197"/>
      <c r="F20" s="1197"/>
      <c r="G20" s="1197"/>
      <c r="H20" s="1197" t="s">
        <v>75</v>
      </c>
      <c r="I20" s="1197"/>
      <c r="J20" s="1197"/>
      <c r="K20" s="1537" t="s">
        <v>2</v>
      </c>
      <c r="L20" s="1538"/>
      <c r="M20" s="1538"/>
      <c r="N20" s="1538"/>
      <c r="O20" s="1538"/>
      <c r="P20" s="1539"/>
      <c r="Q20" s="203"/>
    </row>
    <row r="21" spans="1:17" s="103" customFormat="1" ht="19.899999999999999" customHeight="1">
      <c r="A21" s="1530" t="s">
        <v>3</v>
      </c>
      <c r="B21" s="1168" t="s">
        <v>4</v>
      </c>
      <c r="C21" s="1168" t="s">
        <v>5</v>
      </c>
      <c r="D21" s="1168" t="s">
        <v>6</v>
      </c>
      <c r="E21" s="1168"/>
      <c r="F21" s="1168"/>
      <c r="G21" s="1168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279</v>
      </c>
      <c r="N21" s="124" t="s">
        <v>268</v>
      </c>
      <c r="O21" s="124" t="s">
        <v>280</v>
      </c>
      <c r="P21" s="153" t="s">
        <v>29</v>
      </c>
      <c r="Q21" s="153"/>
    </row>
    <row r="22" spans="1:17" s="103" customFormat="1" ht="29.25" customHeight="1">
      <c r="A22" s="1109"/>
      <c r="B22" s="1111"/>
      <c r="C22" s="1111"/>
      <c r="D22" s="1111" t="s">
        <v>224</v>
      </c>
      <c r="E22" s="1111"/>
      <c r="F22" s="1111" t="s">
        <v>119</v>
      </c>
      <c r="G22" s="1111"/>
      <c r="H22" s="117" t="s">
        <v>15</v>
      </c>
      <c r="I22" s="117" t="s">
        <v>16</v>
      </c>
      <c r="J22" s="133" t="s">
        <v>17</v>
      </c>
      <c r="K22" s="187" t="s">
        <v>269</v>
      </c>
      <c r="L22" s="117" t="s">
        <v>281</v>
      </c>
      <c r="M22" s="117" t="s">
        <v>273</v>
      </c>
      <c r="N22" s="117" t="s">
        <v>272</v>
      </c>
      <c r="O22" s="117" t="s">
        <v>282</v>
      </c>
      <c r="P22" s="133" t="s">
        <v>283</v>
      </c>
      <c r="Q22" s="133" t="s">
        <v>284</v>
      </c>
    </row>
    <row r="23" spans="1:17" s="103" customFormat="1" ht="19.899999999999999" customHeight="1">
      <c r="A23" s="1531"/>
      <c r="B23" s="1516"/>
      <c r="C23" s="1516"/>
      <c r="D23" s="1516"/>
      <c r="E23" s="1516"/>
      <c r="F23" s="1516"/>
      <c r="G23" s="1516"/>
      <c r="H23" s="118"/>
      <c r="I23" s="118"/>
      <c r="J23" s="140"/>
      <c r="K23" s="185"/>
      <c r="L23" s="188" t="s">
        <v>285</v>
      </c>
      <c r="M23" s="189" t="s">
        <v>286</v>
      </c>
      <c r="N23" s="118" t="s">
        <v>287</v>
      </c>
      <c r="O23" s="118" t="s">
        <v>288</v>
      </c>
      <c r="P23" s="140" t="s">
        <v>289</v>
      </c>
      <c r="Q23" s="140"/>
    </row>
    <row r="24" spans="1:17" s="103" customFormat="1" ht="19.899999999999999" customHeight="1">
      <c r="A24" s="1522">
        <v>14</v>
      </c>
      <c r="B24" s="1263" t="s">
        <v>290</v>
      </c>
      <c r="C24" s="110" t="str">
        <f>VLOOKUP(B24,'ships name'!A:C,2,FALSE)</f>
        <v>TAMPA TRIUMPH</v>
      </c>
      <c r="D24" s="1210"/>
      <c r="E24" s="1210"/>
      <c r="F24" s="1519" t="s">
        <v>291</v>
      </c>
      <c r="G24" s="1210"/>
      <c r="H24" s="1220"/>
      <c r="I24" s="1220">
        <f>J24-1</f>
        <v>42832</v>
      </c>
      <c r="J24" s="1147">
        <v>42833</v>
      </c>
      <c r="K24" s="1487">
        <f>J24+10</f>
        <v>42843</v>
      </c>
      <c r="L24" s="1487">
        <f>J24+27</f>
        <v>42860</v>
      </c>
      <c r="M24" s="1487">
        <f>J24+29</f>
        <v>42862</v>
      </c>
      <c r="N24" s="1487">
        <f>J24+32</f>
        <v>42865</v>
      </c>
      <c r="O24" s="1487">
        <f>J24+34</f>
        <v>42867</v>
      </c>
      <c r="P24" s="1487">
        <f>J24+24</f>
        <v>42857</v>
      </c>
      <c r="Q24" s="1482">
        <f>J24+44</f>
        <v>42877</v>
      </c>
    </row>
    <row r="25" spans="1:17" s="103" customFormat="1" ht="19.899999999999999" customHeight="1">
      <c r="A25" s="1523"/>
      <c r="B25" s="1248"/>
      <c r="C25" s="109" t="str">
        <f>VLOOKUP(B24,'ships name'!A:C,3,FALSE)</f>
        <v xml:space="preserve"> </v>
      </c>
      <c r="D25" s="1210"/>
      <c r="E25" s="1210"/>
      <c r="F25" s="1248"/>
      <c r="G25" s="1266"/>
      <c r="H25" s="1210"/>
      <c r="I25" s="1210"/>
      <c r="J25" s="1536"/>
      <c r="K25" s="1479"/>
      <c r="L25" s="1479"/>
      <c r="M25" s="1479"/>
      <c r="N25" s="1479"/>
      <c r="O25" s="1479"/>
      <c r="P25" s="1479"/>
      <c r="Q25" s="1483"/>
    </row>
    <row r="26" spans="1:17" s="103" customFormat="1" ht="19.899999999999999" customHeight="1">
      <c r="A26" s="1524">
        <f>A24+1</f>
        <v>15</v>
      </c>
      <c r="B26" s="1248" t="s">
        <v>292</v>
      </c>
      <c r="C26" s="109" t="str">
        <f>VLOOKUP(B26,'ships name'!A:C,2,FALSE)</f>
        <v>MALIK AL ASHTAR</v>
      </c>
      <c r="D26" s="1210"/>
      <c r="E26" s="1210"/>
      <c r="F26" s="1520" t="s">
        <v>277</v>
      </c>
      <c r="G26" s="1210"/>
      <c r="H26" s="1205"/>
      <c r="I26" s="1220">
        <f>I24+7</f>
        <v>42839</v>
      </c>
      <c r="J26" s="1503">
        <f>J24+7</f>
        <v>42840</v>
      </c>
      <c r="K26" s="1488">
        <f>J26+22</f>
        <v>42862</v>
      </c>
      <c r="L26" s="1488">
        <f>J26+23</f>
        <v>42863</v>
      </c>
      <c r="M26" s="1488">
        <f>J26+28</f>
        <v>42868</v>
      </c>
      <c r="N26" s="1488">
        <f>J26+31</f>
        <v>42871</v>
      </c>
      <c r="O26" s="1488">
        <f>J26+33</f>
        <v>42873</v>
      </c>
      <c r="P26" s="1488">
        <f>J26+24</f>
        <v>42864</v>
      </c>
      <c r="Q26" s="1484">
        <f>J26+44</f>
        <v>42884</v>
      </c>
    </row>
    <row r="27" spans="1:17" s="103" customFormat="1" ht="19.899999999999999" customHeight="1">
      <c r="A27" s="1523"/>
      <c r="B27" s="1210"/>
      <c r="C27" s="109" t="str">
        <f>VLOOKUP(B26,'ships name'!A:C,3,FALSE)</f>
        <v xml:space="preserve"> </v>
      </c>
      <c r="D27" s="1210"/>
      <c r="E27" s="1210"/>
      <c r="F27" s="1210"/>
      <c r="G27" s="1266"/>
      <c r="H27" s="1210"/>
      <c r="I27" s="1210"/>
      <c r="J27" s="1504"/>
      <c r="K27" s="1489"/>
      <c r="L27" s="1489"/>
      <c r="M27" s="1489"/>
      <c r="N27" s="1489"/>
      <c r="O27" s="1489"/>
      <c r="P27" s="1489"/>
      <c r="Q27" s="1485"/>
    </row>
    <row r="28" spans="1:17" s="171" customFormat="1" ht="19.899999999999999" customHeight="1">
      <c r="A28" s="1524">
        <f>A26+1</f>
        <v>16</v>
      </c>
      <c r="B28" s="1525" t="s">
        <v>293</v>
      </c>
      <c r="C28" s="109" t="str">
        <f>VLOOKUP(B28,'ships name'!A:C,2,FALSE)</f>
        <v>AL RIFFA</v>
      </c>
      <c r="D28" s="1210"/>
      <c r="E28" s="1210"/>
      <c r="F28" s="1520" t="s">
        <v>294</v>
      </c>
      <c r="G28" s="1210"/>
      <c r="H28" s="1205"/>
      <c r="I28" s="1220">
        <f>I26+7</f>
        <v>42846</v>
      </c>
      <c r="J28" s="1503">
        <f>J26+7</f>
        <v>42847</v>
      </c>
      <c r="K28" s="1488">
        <f>J28+22</f>
        <v>42869</v>
      </c>
      <c r="L28" s="1488">
        <f>J28+23</f>
        <v>42870</v>
      </c>
      <c r="M28" s="1488">
        <f>J28+28</f>
        <v>42875</v>
      </c>
      <c r="N28" s="1488">
        <f>J28+31</f>
        <v>42878</v>
      </c>
      <c r="O28" s="1488">
        <f>J28+33</f>
        <v>42880</v>
      </c>
      <c r="P28" s="1488">
        <f>J28+24</f>
        <v>42871</v>
      </c>
      <c r="Q28" s="1484">
        <f>J28+44</f>
        <v>42891</v>
      </c>
    </row>
    <row r="29" spans="1:17" s="171" customFormat="1" ht="19.899999999999999" customHeight="1">
      <c r="A29" s="1523"/>
      <c r="B29" s="1525"/>
      <c r="C29" s="109" t="str">
        <f>VLOOKUP(B28,'ships name'!A:C,3,FALSE)</f>
        <v xml:space="preserve">  </v>
      </c>
      <c r="D29" s="1210"/>
      <c r="E29" s="1210"/>
      <c r="F29" s="1210"/>
      <c r="G29" s="1266"/>
      <c r="H29" s="1210"/>
      <c r="I29" s="1210"/>
      <c r="J29" s="1504"/>
      <c r="K29" s="1489"/>
      <c r="L29" s="1489"/>
      <c r="M29" s="1489"/>
      <c r="N29" s="1489"/>
      <c r="O29" s="1489"/>
      <c r="P29" s="1489"/>
      <c r="Q29" s="1485"/>
    </row>
    <row r="30" spans="1:17" s="171" customFormat="1" ht="19.899999999999999" customHeight="1">
      <c r="A30" s="1524">
        <f>A28+1</f>
        <v>17</v>
      </c>
      <c r="B30" s="1525"/>
      <c r="C30" s="109" t="e">
        <f>VLOOKUP(B30,'ships name'!A:C,2,FALSE)</f>
        <v>#N/A</v>
      </c>
      <c r="D30" s="1210"/>
      <c r="E30" s="1210"/>
      <c r="F30" s="1520"/>
      <c r="G30" s="1210"/>
      <c r="H30" s="1205"/>
      <c r="I30" s="1220">
        <f>I28+7</f>
        <v>42853</v>
      </c>
      <c r="J30" s="1503">
        <f>J28+7</f>
        <v>42854</v>
      </c>
      <c r="K30" s="1488">
        <f>J30+22</f>
        <v>42876</v>
      </c>
      <c r="L30" s="1488">
        <f>J30+23</f>
        <v>42877</v>
      </c>
      <c r="M30" s="1488">
        <f>J30+28</f>
        <v>42882</v>
      </c>
      <c r="N30" s="1488">
        <f>J30+31</f>
        <v>42885</v>
      </c>
      <c r="O30" s="1488">
        <f>J30+33</f>
        <v>42887</v>
      </c>
      <c r="P30" s="1488">
        <f>J30+24</f>
        <v>42878</v>
      </c>
      <c r="Q30" s="1484">
        <f>J30+44</f>
        <v>42898</v>
      </c>
    </row>
    <row r="31" spans="1:17" s="171" customFormat="1" ht="19.899999999999999" customHeight="1">
      <c r="A31" s="1523"/>
      <c r="B31" s="1525"/>
      <c r="C31" s="109" t="e">
        <f>VLOOKUP(B30,'ships name'!A:C,3,FALSE)</f>
        <v>#N/A</v>
      </c>
      <c r="D31" s="1210"/>
      <c r="E31" s="1210"/>
      <c r="F31" s="1210"/>
      <c r="G31" s="1266"/>
      <c r="H31" s="1210"/>
      <c r="I31" s="1210"/>
      <c r="J31" s="1504"/>
      <c r="K31" s="1489"/>
      <c r="L31" s="1489"/>
      <c r="M31" s="1489"/>
      <c r="N31" s="1489"/>
      <c r="O31" s="1489"/>
      <c r="P31" s="1489"/>
      <c r="Q31" s="1485"/>
    </row>
    <row r="32" spans="1:17" s="171" customFormat="1" ht="19.899999999999999" customHeight="1">
      <c r="A32" s="1524">
        <f>A30+1</f>
        <v>18</v>
      </c>
      <c r="B32" s="1266"/>
      <c r="C32" s="109" t="e">
        <f>VLOOKUP(B32,'ships name'!A:C,2,FALSE)</f>
        <v>#N/A</v>
      </c>
      <c r="D32" s="1210"/>
      <c r="E32" s="1210"/>
      <c r="F32" s="1520"/>
      <c r="G32" s="1210"/>
      <c r="H32" s="1205"/>
      <c r="I32" s="1205">
        <f>I30+7</f>
        <v>42860</v>
      </c>
      <c r="J32" s="1505">
        <f>J30+7</f>
        <v>42861</v>
      </c>
      <c r="K32" s="1479">
        <f>J32+22</f>
        <v>42883</v>
      </c>
      <c r="L32" s="1479">
        <f>J32+23</f>
        <v>42884</v>
      </c>
      <c r="M32" s="1479">
        <f>J32+28</f>
        <v>42889</v>
      </c>
      <c r="N32" s="1479">
        <f>J32+31</f>
        <v>42892</v>
      </c>
      <c r="O32" s="1479">
        <f>J32+33</f>
        <v>42894</v>
      </c>
      <c r="P32" s="1479">
        <f>J32+24</f>
        <v>42885</v>
      </c>
      <c r="Q32" s="1483">
        <f>J32+44</f>
        <v>42905</v>
      </c>
    </row>
    <row r="33" spans="1:17" s="171" customFormat="1" ht="19.899999999999999" customHeight="1">
      <c r="A33" s="1523"/>
      <c r="B33" s="1267"/>
      <c r="C33" s="111" t="e">
        <f>VLOOKUP(B32,'ships name'!A:C,3,FALSE)</f>
        <v>#N/A</v>
      </c>
      <c r="D33" s="1206"/>
      <c r="E33" s="1206"/>
      <c r="F33" s="1206"/>
      <c r="G33" s="1206"/>
      <c r="H33" s="1206"/>
      <c r="I33" s="1206"/>
      <c r="J33" s="1506"/>
      <c r="K33" s="1480"/>
      <c r="L33" s="1480"/>
      <c r="M33" s="1480"/>
      <c r="N33" s="1480"/>
      <c r="O33" s="1480"/>
      <c r="P33" s="1480"/>
      <c r="Q33" s="1486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56" t="s">
        <v>295</v>
      </c>
      <c r="B36" s="1257"/>
      <c r="C36" s="1257"/>
      <c r="D36" s="1197" t="str">
        <f>'EU1'!D6</f>
        <v>Terminal: CMICT</v>
      </c>
      <c r="E36" s="1197"/>
      <c r="F36" s="1197"/>
      <c r="G36" s="1197"/>
      <c r="H36" s="1197" t="str">
        <f>'EU1'!H6</f>
        <v>Agent: Xinggang</v>
      </c>
      <c r="I36" s="1197"/>
      <c r="J36" s="1197"/>
      <c r="K36" s="1197"/>
      <c r="L36" s="1198"/>
      <c r="M36" s="1533" t="s">
        <v>2</v>
      </c>
      <c r="N36" s="1533"/>
      <c r="O36" s="1534"/>
    </row>
    <row r="37" spans="1:17" s="103" customFormat="1" ht="19.899999999999999" hidden="1" customHeight="1">
      <c r="A37" s="1472" t="s">
        <v>3</v>
      </c>
      <c r="B37" s="1233" t="s">
        <v>4</v>
      </c>
      <c r="C37" s="1233" t="s">
        <v>5</v>
      </c>
      <c r="D37" s="1527" t="s">
        <v>6</v>
      </c>
      <c r="E37" s="1528"/>
      <c r="F37" s="1528"/>
      <c r="G37" s="1529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296</v>
      </c>
      <c r="N37" s="110" t="s">
        <v>297</v>
      </c>
      <c r="O37" s="193" t="s">
        <v>298</v>
      </c>
    </row>
    <row r="38" spans="1:17" s="103" customFormat="1" ht="19.899999999999999" hidden="1" customHeight="1">
      <c r="A38" s="1472"/>
      <c r="B38" s="1233"/>
      <c r="C38" s="1233"/>
      <c r="D38" s="1403" t="s">
        <v>118</v>
      </c>
      <c r="E38" s="1403" t="s">
        <v>134</v>
      </c>
      <c r="F38" s="1403" t="s">
        <v>119</v>
      </c>
      <c r="G38" s="1403" t="s">
        <v>135</v>
      </c>
      <c r="H38" s="109" t="s">
        <v>15</v>
      </c>
      <c r="I38" s="109" t="s">
        <v>16</v>
      </c>
      <c r="J38" s="194" t="s">
        <v>17</v>
      </c>
      <c r="K38" s="1497" t="s">
        <v>45</v>
      </c>
      <c r="L38" s="195" t="s">
        <v>46</v>
      </c>
      <c r="M38" s="109" t="s">
        <v>299</v>
      </c>
      <c r="N38" s="109" t="s">
        <v>300</v>
      </c>
      <c r="O38" s="196" t="s">
        <v>301</v>
      </c>
    </row>
    <row r="39" spans="1:17" s="103" customFormat="1" ht="19.899999999999999" hidden="1" customHeight="1">
      <c r="A39" s="1473"/>
      <c r="B39" s="1234"/>
      <c r="C39" s="1234"/>
      <c r="D39" s="1234"/>
      <c r="E39" s="1234"/>
      <c r="F39" s="1234"/>
      <c r="G39" s="1234"/>
      <c r="H39" s="111" t="str">
        <f>'EU1'!H9</f>
        <v>2000 Fri</v>
      </c>
      <c r="I39" s="111">
        <f>'EU1'!I9</f>
        <v>0</v>
      </c>
      <c r="J39" s="197">
        <f>'EU1'!J9</f>
        <v>0</v>
      </c>
      <c r="K39" s="1498"/>
      <c r="L39" s="198" t="s">
        <v>34</v>
      </c>
      <c r="M39" s="111" t="s">
        <v>302</v>
      </c>
      <c r="N39" s="111" t="s">
        <v>303</v>
      </c>
      <c r="O39" s="199" t="s">
        <v>69</v>
      </c>
    </row>
    <row r="40" spans="1:17" s="103" customFormat="1" ht="19.899999999999999" hidden="1" customHeight="1">
      <c r="A40" s="1472">
        <f>IA!A21</f>
        <v>31</v>
      </c>
      <c r="B40" s="1233" t="str">
        <f>'EU1'!B10</f>
        <v>CAG</v>
      </c>
      <c r="C40" s="178" t="str">
        <f>VLOOKUP(B40,'ships name'!A:C,2,FALSE)</f>
        <v>APL Changi</v>
      </c>
      <c r="D40" s="1233" t="str">
        <f>'EU1'!D10</f>
        <v>186E</v>
      </c>
      <c r="E40" s="1233">
        <f>'EU1'!E10</f>
        <v>0</v>
      </c>
      <c r="F40" s="1521" t="str">
        <f>'EU1'!F10</f>
        <v>187W</v>
      </c>
      <c r="G40" s="1233">
        <f>'EU1'!G10</f>
        <v>0</v>
      </c>
      <c r="H40" s="1227">
        <f>'EU1'!H10</f>
        <v>42833</v>
      </c>
      <c r="I40" s="1227">
        <f>'EU1'!I10</f>
        <v>42834</v>
      </c>
      <c r="J40" s="1370">
        <f>'EU1'!J10</f>
        <v>42834</v>
      </c>
      <c r="K40" s="1499" t="s">
        <v>72</v>
      </c>
      <c r="L40" s="1491">
        <f>J40+15</f>
        <v>42849</v>
      </c>
      <c r="M40" s="1220">
        <f>J40+33</f>
        <v>42867</v>
      </c>
      <c r="N40" s="1220">
        <f>M40+2</f>
        <v>42869</v>
      </c>
      <c r="O40" s="1203">
        <f>N40</f>
        <v>42869</v>
      </c>
    </row>
    <row r="41" spans="1:17" s="103" customFormat="1" ht="19.899999999999999" hidden="1" customHeight="1">
      <c r="A41" s="1244"/>
      <c r="B41" s="1269"/>
      <c r="C41" s="106" t="str">
        <f>VLOOKUP(B40,'ships name'!A:C,3,FALSE)</f>
        <v>美总樟宜</v>
      </c>
      <c r="D41" s="1269"/>
      <c r="E41" s="1269"/>
      <c r="F41" s="1269"/>
      <c r="G41" s="1269"/>
      <c r="H41" s="1220"/>
      <c r="I41" s="1220"/>
      <c r="J41" s="1507"/>
      <c r="K41" s="1497"/>
      <c r="L41" s="1492"/>
      <c r="M41" s="1205"/>
      <c r="N41" s="1205"/>
      <c r="O41" s="1207"/>
    </row>
    <row r="42" spans="1:17" s="103" customFormat="1" ht="19.899999999999999" hidden="1" customHeight="1">
      <c r="A42" s="1532">
        <f>IA!A23</f>
        <v>32</v>
      </c>
      <c r="B42" s="1266" t="str">
        <f>'EU1'!B12</f>
        <v>JLV</v>
      </c>
      <c r="C42" s="109" t="str">
        <f>VLOOKUP(B42,'ships name'!A:C,2,FALSE)</f>
        <v>CMA CGM JULES VERNE</v>
      </c>
      <c r="D42" s="1517" t="str">
        <f>'EU1'!D12</f>
        <v>188E</v>
      </c>
      <c r="E42" s="1517">
        <f>'EU1'!E12</f>
        <v>0</v>
      </c>
      <c r="F42" s="1517" t="str">
        <f>'EU1'!F12</f>
        <v>189W</v>
      </c>
      <c r="G42" s="1517">
        <f>'EU1'!G12</f>
        <v>0</v>
      </c>
      <c r="H42" s="1227">
        <f>'EU1'!H12</f>
        <v>42840</v>
      </c>
      <c r="I42" s="1227">
        <f>'EU1'!I12</f>
        <v>42841</v>
      </c>
      <c r="J42" s="1370">
        <f>'EU1'!J12</f>
        <v>42841</v>
      </c>
      <c r="K42" s="1499" t="s">
        <v>72</v>
      </c>
      <c r="L42" s="1491">
        <f>J42+15</f>
        <v>42856</v>
      </c>
      <c r="M42" s="1220">
        <f>J42+33</f>
        <v>42874</v>
      </c>
      <c r="N42" s="1220">
        <f>M42+2</f>
        <v>42876</v>
      </c>
      <c r="O42" s="1203">
        <f>N42</f>
        <v>42876</v>
      </c>
    </row>
    <row r="43" spans="1:17" s="103" customFormat="1" ht="19.899999999999999" hidden="1" customHeight="1">
      <c r="A43" s="1244"/>
      <c r="B43" s="1248"/>
      <c r="C43" s="109" t="str">
        <f>VLOOKUP(B42,'ships name'!A:C,3,FALSE)</f>
        <v>达飞凡尔纳</v>
      </c>
      <c r="D43" s="1248"/>
      <c r="E43" s="1248"/>
      <c r="F43" s="1248"/>
      <c r="G43" s="1248"/>
      <c r="H43" s="1220"/>
      <c r="I43" s="1220"/>
      <c r="J43" s="1507"/>
      <c r="K43" s="1497"/>
      <c r="L43" s="1492"/>
      <c r="M43" s="1205"/>
      <c r="N43" s="1205"/>
      <c r="O43" s="1207"/>
    </row>
    <row r="44" spans="1:17" s="103" customFormat="1" ht="19.899999999999999" hidden="1" customHeight="1">
      <c r="A44" s="1532">
        <f>IA!A25</f>
        <v>33</v>
      </c>
      <c r="B44" s="1526" t="str">
        <f>'EU1'!B14</f>
        <v>FOS</v>
      </c>
      <c r="C44" s="179" t="str">
        <f>VLOOKUP(B44,'ships name'!A:C,2,FALSE)</f>
        <v>CMA CGM GEORG FORSTER</v>
      </c>
      <c r="D44" s="1518" t="str">
        <f>'EU1'!D14</f>
        <v>012E</v>
      </c>
      <c r="E44" s="1518">
        <f>'EU1'!E14</f>
        <v>0</v>
      </c>
      <c r="F44" s="1518" t="str">
        <f>'EU1'!F14</f>
        <v>013W</v>
      </c>
      <c r="G44" s="1518">
        <f>'EU1'!G14</f>
        <v>0</v>
      </c>
      <c r="H44" s="1271">
        <f>'EU1'!H14</f>
        <v>42847</v>
      </c>
      <c r="I44" s="1271">
        <f>'EU1'!I14</f>
        <v>42848</v>
      </c>
      <c r="J44" s="1508">
        <f>'EU1'!J14</f>
        <v>42848</v>
      </c>
      <c r="K44" s="1500" t="s">
        <v>72</v>
      </c>
      <c r="L44" s="1493">
        <f>J44+15</f>
        <v>42863</v>
      </c>
      <c r="M44" s="1213">
        <f>J44+33</f>
        <v>42881</v>
      </c>
      <c r="N44" s="1213">
        <f>M44+2</f>
        <v>42883</v>
      </c>
      <c r="O44" s="1145">
        <f>N44</f>
        <v>42883</v>
      </c>
    </row>
    <row r="45" spans="1:17" s="103" customFormat="1" ht="19.899999999999999" hidden="1" customHeight="1">
      <c r="A45" s="1244"/>
      <c r="B45" s="1340"/>
      <c r="C45" s="179" t="str">
        <f>VLOOKUP(B44,'ships name'!A:C,3,FALSE)</f>
        <v>达飞乔致福斯特</v>
      </c>
      <c r="D45" s="1340"/>
      <c r="E45" s="1340"/>
      <c r="F45" s="1340"/>
      <c r="G45" s="1340"/>
      <c r="H45" s="1213"/>
      <c r="I45" s="1213"/>
      <c r="J45" s="1509"/>
      <c r="K45" s="1501"/>
      <c r="L45" s="1494"/>
      <c r="M45" s="1199"/>
      <c r="N45" s="1199"/>
      <c r="O45" s="1184"/>
    </row>
    <row r="46" spans="1:17" s="103" customFormat="1" ht="19.899999999999999" hidden="1" customHeight="1">
      <c r="A46" s="1532">
        <f>IA!A27</f>
        <v>34</v>
      </c>
      <c r="B46" s="1266" t="str">
        <f>'EU1'!B16</f>
        <v>CGR</v>
      </c>
      <c r="C46" s="109" t="str">
        <f>VLOOKUP(B46,'ships name'!A:C,2,FALSE)</f>
        <v>CMA CGM CORTE REAL</v>
      </c>
      <c r="D46" s="1266" t="str">
        <f>'EU1'!D16</f>
        <v>013E</v>
      </c>
      <c r="E46" s="1266">
        <f>'EU1'!E16</f>
        <v>0</v>
      </c>
      <c r="F46" s="1266" t="str">
        <f>'EU1'!F16</f>
        <v>014W</v>
      </c>
      <c r="G46" s="1266">
        <f>'EU1'!G16</f>
        <v>0</v>
      </c>
      <c r="H46" s="1140">
        <f>'EU1'!H16</f>
        <v>42854</v>
      </c>
      <c r="I46" s="1140">
        <f>'EU1'!I16</f>
        <v>42855</v>
      </c>
      <c r="J46" s="1510">
        <f>'EU1'!J16</f>
        <v>42855</v>
      </c>
      <c r="K46" s="1499" t="s">
        <v>72</v>
      </c>
      <c r="L46" s="1491">
        <f>J46+15</f>
        <v>42870</v>
      </c>
      <c r="M46" s="1220">
        <f>J46+33</f>
        <v>42888</v>
      </c>
      <c r="N46" s="1220">
        <f>M46+2</f>
        <v>42890</v>
      </c>
      <c r="O46" s="1203">
        <f>N46</f>
        <v>42890</v>
      </c>
    </row>
    <row r="47" spans="1:17" s="103" customFormat="1" ht="19.899999999999999" hidden="1" customHeight="1">
      <c r="A47" s="1244"/>
      <c r="B47" s="1248"/>
      <c r="C47" s="109" t="str">
        <f>VLOOKUP(B46,'ships name'!A:C,3,FALSE)</f>
        <v>达飞卡瑞尔</v>
      </c>
      <c r="D47" s="1248"/>
      <c r="E47" s="1248"/>
      <c r="F47" s="1248"/>
      <c r="G47" s="1248"/>
      <c r="H47" s="1220"/>
      <c r="I47" s="1220"/>
      <c r="J47" s="1507"/>
      <c r="K47" s="1497"/>
      <c r="L47" s="1492"/>
      <c r="M47" s="1205"/>
      <c r="N47" s="1205"/>
      <c r="O47" s="1207"/>
    </row>
    <row r="48" spans="1:17" s="103" customFormat="1" ht="19.899999999999999" hidden="1" customHeight="1">
      <c r="A48" s="1532">
        <f>IA!A29</f>
        <v>35</v>
      </c>
      <c r="B48" s="1266" t="str">
        <f>'EU1'!B18</f>
        <v>BGV</v>
      </c>
      <c r="C48" s="109" t="str">
        <f>VLOOKUP(B48,'ships name'!A:C,2,FALSE)</f>
        <v>CMA CGM BOUGAINVILLE</v>
      </c>
      <c r="D48" s="1266" t="str">
        <f>'EU1'!D18</f>
        <v>016E</v>
      </c>
      <c r="E48" s="1266">
        <f>'EU1'!E18</f>
        <v>0</v>
      </c>
      <c r="F48" s="1266" t="str">
        <f>'EU1'!F18</f>
        <v>017W</v>
      </c>
      <c r="G48" s="1266">
        <f>'EU1'!G18</f>
        <v>0</v>
      </c>
      <c r="H48" s="1140">
        <f>'EU1'!H18</f>
        <v>42861</v>
      </c>
      <c r="I48" s="1140">
        <f>'EU1'!I18</f>
        <v>42862</v>
      </c>
      <c r="J48" s="1510">
        <f>'EU1'!J18</f>
        <v>42862</v>
      </c>
      <c r="K48" s="1502" t="s">
        <v>72</v>
      </c>
      <c r="L48" s="1495">
        <f>J48+15</f>
        <v>42877</v>
      </c>
      <c r="M48" s="1205">
        <f>J48+33</f>
        <v>42895</v>
      </c>
      <c r="N48" s="1205">
        <f>M48+2</f>
        <v>42897</v>
      </c>
      <c r="O48" s="1207">
        <f>N48</f>
        <v>42897</v>
      </c>
    </row>
    <row r="49" spans="1:20" ht="19.899999999999999" hidden="1" customHeight="1">
      <c r="A49" s="1473"/>
      <c r="B49" s="1267"/>
      <c r="C49" s="111" t="str">
        <f>VLOOKUP(B48,'ships name'!A:C,3,FALSE)</f>
        <v>达飞布甘维尔</v>
      </c>
      <c r="D49" s="1267"/>
      <c r="E49" s="1267"/>
      <c r="F49" s="1267"/>
      <c r="G49" s="1267"/>
      <c r="H49" s="1141"/>
      <c r="I49" s="1141"/>
      <c r="J49" s="1511"/>
      <c r="K49" s="1498"/>
      <c r="L49" s="1496"/>
      <c r="M49" s="1490"/>
      <c r="N49" s="1490"/>
      <c r="O49" s="1209"/>
    </row>
    <row r="50" spans="1:20" ht="19.899999999999999" customHeight="1"/>
    <row r="51" spans="1:20" ht="19.899999999999999" customHeight="1"/>
    <row r="52" spans="1:20" s="100" customFormat="1" ht="25.9" customHeight="1">
      <c r="A52" s="1256" t="s">
        <v>304</v>
      </c>
      <c r="B52" s="1257"/>
      <c r="C52" s="1257"/>
      <c r="D52" s="1197" t="s">
        <v>305</v>
      </c>
      <c r="E52" s="1197"/>
      <c r="F52" s="1197"/>
      <c r="G52" s="1197"/>
      <c r="H52" s="1197" t="s">
        <v>306</v>
      </c>
      <c r="I52" s="1197"/>
      <c r="J52" s="1197"/>
      <c r="K52" s="1535" t="s">
        <v>2</v>
      </c>
      <c r="L52" s="1533"/>
      <c r="M52" s="1533"/>
      <c r="N52" s="1533"/>
      <c r="O52" s="1534"/>
      <c r="P52" s="200"/>
      <c r="Q52" s="204"/>
      <c r="R52" s="204"/>
      <c r="S52" s="205"/>
      <c r="T52" s="206"/>
    </row>
    <row r="53" spans="1:20" s="103" customFormat="1" ht="19.899999999999999" customHeight="1">
      <c r="A53" s="1472" t="s">
        <v>3</v>
      </c>
      <c r="B53" s="1233" t="s">
        <v>4</v>
      </c>
      <c r="C53" s="1233" t="s">
        <v>5</v>
      </c>
      <c r="D53" s="1527" t="s">
        <v>6</v>
      </c>
      <c r="E53" s="1528"/>
      <c r="F53" s="1528"/>
      <c r="G53" s="1529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307</v>
      </c>
      <c r="N53" s="110" t="s">
        <v>297</v>
      </c>
      <c r="O53" s="193" t="s">
        <v>298</v>
      </c>
      <c r="P53" s="110"/>
      <c r="Q53" s="110"/>
      <c r="R53" s="193"/>
      <c r="S53" s="207"/>
    </row>
    <row r="54" spans="1:20" s="103" customFormat="1" ht="27.75" customHeight="1">
      <c r="A54" s="1472"/>
      <c r="B54" s="1233"/>
      <c r="C54" s="1233"/>
      <c r="D54" s="1403" t="s">
        <v>118</v>
      </c>
      <c r="E54" s="1403" t="s">
        <v>182</v>
      </c>
      <c r="F54" s="1403" t="s">
        <v>119</v>
      </c>
      <c r="G54" s="1403" t="s">
        <v>183</v>
      </c>
      <c r="H54" s="109" t="s">
        <v>15</v>
      </c>
      <c r="I54" s="109" t="s">
        <v>16</v>
      </c>
      <c r="J54" s="194" t="s">
        <v>17</v>
      </c>
      <c r="K54" s="202" t="s">
        <v>269</v>
      </c>
      <c r="L54" s="109" t="s">
        <v>283</v>
      </c>
      <c r="M54" s="109" t="s">
        <v>308</v>
      </c>
      <c r="N54" s="109" t="s">
        <v>309</v>
      </c>
      <c r="O54" s="196" t="s">
        <v>310</v>
      </c>
      <c r="P54" s="109" t="s">
        <v>311</v>
      </c>
      <c r="Q54" s="109" t="s">
        <v>312</v>
      </c>
      <c r="R54" s="196" t="s">
        <v>313</v>
      </c>
      <c r="S54" s="208" t="s">
        <v>314</v>
      </c>
    </row>
    <row r="55" spans="1:20" s="103" customFormat="1" ht="19.899999999999999" customHeight="1">
      <c r="A55" s="1473"/>
      <c r="B55" s="1234"/>
      <c r="C55" s="1234"/>
      <c r="D55" s="1234"/>
      <c r="E55" s="1234"/>
      <c r="F55" s="1234"/>
      <c r="G55" s="1234"/>
      <c r="H55" s="111" t="s">
        <v>29</v>
      </c>
      <c r="I55" s="111" t="s">
        <v>23</v>
      </c>
      <c r="J55" s="197" t="s">
        <v>315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22">
        <v>14</v>
      </c>
      <c r="B56" s="1233" t="s">
        <v>316</v>
      </c>
      <c r="C56" s="178" t="str">
        <f>VLOOKUP(B56,'ships name'!A:C,2,FALSE)</f>
        <v>CMA CGM ARKANSAS</v>
      </c>
      <c r="D56" s="1514" t="s">
        <v>189</v>
      </c>
      <c r="E56" s="1514" t="s">
        <v>189</v>
      </c>
      <c r="F56" s="1514" t="s">
        <v>317</v>
      </c>
      <c r="G56" s="1514" t="str">
        <f>LEFT(F56,3)&amp;"BXW"</f>
        <v>205BXW</v>
      </c>
      <c r="H56" s="1515">
        <f>I56-1</f>
        <v>42830</v>
      </c>
      <c r="I56" s="1481">
        <f>J56-1</f>
        <v>42831</v>
      </c>
      <c r="J56" s="1481">
        <v>42832</v>
      </c>
      <c r="K56" s="1481"/>
      <c r="L56" s="1481">
        <f>J56+26</f>
        <v>42858</v>
      </c>
      <c r="M56" s="1481">
        <f>J56+28</f>
        <v>42860</v>
      </c>
      <c r="N56" s="1481">
        <f>J56+31</f>
        <v>42863</v>
      </c>
      <c r="O56" s="1477">
        <f>J56+33</f>
        <v>42865</v>
      </c>
      <c r="P56" s="1481">
        <f>J56+21</f>
        <v>42853</v>
      </c>
      <c r="Q56" s="1481">
        <f>J56+23</f>
        <v>42855</v>
      </c>
      <c r="R56" s="1477">
        <f>J56+28</f>
        <v>42860</v>
      </c>
      <c r="S56" s="1478">
        <f>J56+29</f>
        <v>42861</v>
      </c>
    </row>
    <row r="57" spans="1:20" s="103" customFormat="1" ht="19.899999999999999" customHeight="1">
      <c r="A57" s="1523"/>
      <c r="B57" s="1269"/>
      <c r="C57" s="106" t="str">
        <f>VLOOKUP(B56,'ships name'!A:C,3,FALSE)</f>
        <v>达飞阿肯色</v>
      </c>
      <c r="D57" s="1224"/>
      <c r="E57" s="1224"/>
      <c r="F57" s="1224"/>
      <c r="G57" s="1224"/>
      <c r="H57" s="1512"/>
      <c r="I57" s="1205"/>
      <c r="J57" s="1205"/>
      <c r="K57" s="1205"/>
      <c r="L57" s="1205"/>
      <c r="M57" s="1205"/>
      <c r="N57" s="1205"/>
      <c r="O57" s="1207"/>
      <c r="P57" s="1205"/>
      <c r="Q57" s="1205"/>
      <c r="R57" s="1207"/>
      <c r="S57" s="1182"/>
    </row>
    <row r="58" spans="1:20" s="103" customFormat="1" ht="19.899999999999999" customHeight="1">
      <c r="A58" s="1524">
        <v>15</v>
      </c>
      <c r="B58" s="1266" t="s">
        <v>2887</v>
      </c>
      <c r="C58" s="109" t="str">
        <f>VLOOKUP(B58,'ships name'!A:C,2,FALSE)</f>
        <v>VANTAGE</v>
      </c>
      <c r="D58" s="1205" t="s">
        <v>189</v>
      </c>
      <c r="E58" s="1205" t="s">
        <v>189</v>
      </c>
      <c r="F58" s="1205" t="str">
        <f>LEFT(F56,3)+2&amp;"W"</f>
        <v>207W</v>
      </c>
      <c r="G58" s="1205" t="str">
        <f>LEFT(F58,3)&amp;"BXW"</f>
        <v>207BXW</v>
      </c>
      <c r="H58" s="1512">
        <f>H56+7</f>
        <v>42837</v>
      </c>
      <c r="I58" s="1205">
        <f>I56+7</f>
        <v>42838</v>
      </c>
      <c r="J58" s="1205">
        <f>J56+7</f>
        <v>42839</v>
      </c>
      <c r="K58" s="1205"/>
      <c r="L58" s="1481">
        <f>J58+26</f>
        <v>42865</v>
      </c>
      <c r="M58" s="1481">
        <f>J58+28</f>
        <v>42867</v>
      </c>
      <c r="N58" s="1481">
        <f>J58+31</f>
        <v>42870</v>
      </c>
      <c r="O58" s="1477">
        <f>J58+33</f>
        <v>42872</v>
      </c>
      <c r="P58" s="1481">
        <f>J58+21</f>
        <v>42860</v>
      </c>
      <c r="Q58" s="1481">
        <f>J58+23</f>
        <v>42862</v>
      </c>
      <c r="R58" s="1477">
        <f>J58+28</f>
        <v>42867</v>
      </c>
      <c r="S58" s="1478">
        <f>J58+29</f>
        <v>42868</v>
      </c>
    </row>
    <row r="59" spans="1:20" s="103" customFormat="1" ht="19.899999999999999" customHeight="1">
      <c r="A59" s="1523"/>
      <c r="B59" s="1248"/>
      <c r="C59" s="109" t="str">
        <f>VLOOKUP(B58,'ships name'!A:C,3,FALSE)</f>
        <v xml:space="preserve"> </v>
      </c>
      <c r="D59" s="1205"/>
      <c r="E59" s="1205"/>
      <c r="F59" s="1205"/>
      <c r="G59" s="1205"/>
      <c r="H59" s="1512"/>
      <c r="I59" s="1205"/>
      <c r="J59" s="1205"/>
      <c r="K59" s="1205"/>
      <c r="L59" s="1205"/>
      <c r="M59" s="1205"/>
      <c r="N59" s="1205"/>
      <c r="O59" s="1207"/>
      <c r="P59" s="1205"/>
      <c r="Q59" s="1205"/>
      <c r="R59" s="1207"/>
      <c r="S59" s="1182"/>
    </row>
    <row r="60" spans="1:20" s="103" customFormat="1" ht="19.899999999999999" customHeight="1">
      <c r="A60" s="1524">
        <v>16</v>
      </c>
      <c r="B60" s="1266" t="s">
        <v>2364</v>
      </c>
      <c r="C60" s="109" t="str">
        <f>VLOOKUP(B60,'ships name'!A:C,2,FALSE)</f>
        <v>CMA CGM URAL</v>
      </c>
      <c r="D60" s="1205" t="s">
        <v>189</v>
      </c>
      <c r="E60" s="1205" t="s">
        <v>189</v>
      </c>
      <c r="F60" s="1205" t="str">
        <f>LEFT(F58,3)+2&amp;"W"</f>
        <v>209W</v>
      </c>
      <c r="G60" s="1205" t="str">
        <f>LEFT(F60,3)&amp;"BXW"</f>
        <v>209BXW</v>
      </c>
      <c r="H60" s="1512">
        <f>H58+7</f>
        <v>42844</v>
      </c>
      <c r="I60" s="1205">
        <f>I58+7</f>
        <v>42845</v>
      </c>
      <c r="J60" s="1205">
        <f>J58+7</f>
        <v>42846</v>
      </c>
      <c r="K60" s="1205"/>
      <c r="L60" s="1481">
        <f>J60+26</f>
        <v>42872</v>
      </c>
      <c r="M60" s="1481">
        <f>J60+28</f>
        <v>42874</v>
      </c>
      <c r="N60" s="1481">
        <f>J60+31</f>
        <v>42877</v>
      </c>
      <c r="O60" s="1477">
        <f>J60+33</f>
        <v>42879</v>
      </c>
      <c r="P60" s="1481">
        <f>J60+21</f>
        <v>42867</v>
      </c>
      <c r="Q60" s="1481">
        <f>J60+23</f>
        <v>42869</v>
      </c>
      <c r="R60" s="1477">
        <f>J60+28</f>
        <v>42874</v>
      </c>
      <c r="S60" s="1478">
        <f>J60+29</f>
        <v>42875</v>
      </c>
    </row>
    <row r="61" spans="1:20" s="103" customFormat="1" ht="19.899999999999999" customHeight="1">
      <c r="A61" s="1523"/>
      <c r="B61" s="1248"/>
      <c r="C61" s="109" t="str">
        <f>VLOOKUP(B60,'ships name'!A:C,3,FALSE)</f>
        <v>达飞乌拉尔</v>
      </c>
      <c r="D61" s="1205"/>
      <c r="E61" s="1205"/>
      <c r="F61" s="1205"/>
      <c r="G61" s="1205"/>
      <c r="H61" s="1512"/>
      <c r="I61" s="1205"/>
      <c r="J61" s="1205"/>
      <c r="K61" s="1205"/>
      <c r="L61" s="1205"/>
      <c r="M61" s="1205"/>
      <c r="N61" s="1205"/>
      <c r="O61" s="1207"/>
      <c r="P61" s="1205"/>
      <c r="Q61" s="1205"/>
      <c r="R61" s="1207"/>
      <c r="S61" s="1182"/>
    </row>
    <row r="62" spans="1:20" s="103" customFormat="1" ht="19.899999999999999" customHeight="1">
      <c r="A62" s="1524">
        <v>17</v>
      </c>
      <c r="B62" s="1266" t="s">
        <v>2911</v>
      </c>
      <c r="C62" s="109" t="str">
        <f>VLOOKUP(B62,'ships name'!A:C,2,FALSE)</f>
        <v>COSCO DANUBE</v>
      </c>
      <c r="D62" s="1210" t="s">
        <v>189</v>
      </c>
      <c r="E62" s="1210" t="s">
        <v>189</v>
      </c>
      <c r="F62" s="1205" t="str">
        <f>LEFT(F60,3)+2&amp;"W"</f>
        <v>211W</v>
      </c>
      <c r="G62" s="1210" t="str">
        <f>LEFT(F62,3)&amp;"BXW"</f>
        <v>211BXW</v>
      </c>
      <c r="H62" s="1512">
        <f>H60+7</f>
        <v>42851</v>
      </c>
      <c r="I62" s="1205">
        <f>I60+7</f>
        <v>42852</v>
      </c>
      <c r="J62" s="1205">
        <f>J60+7</f>
        <v>42853</v>
      </c>
      <c r="K62" s="1205"/>
      <c r="L62" s="1481">
        <f>J62+26</f>
        <v>42879</v>
      </c>
      <c r="M62" s="1481">
        <f>J62+28</f>
        <v>42881</v>
      </c>
      <c r="N62" s="1481">
        <f>J62+31</f>
        <v>42884</v>
      </c>
      <c r="O62" s="1477">
        <f>J62+33</f>
        <v>42886</v>
      </c>
      <c r="P62" s="1481">
        <f>J62+21</f>
        <v>42874</v>
      </c>
      <c r="Q62" s="1481">
        <f>J62+23</f>
        <v>42876</v>
      </c>
      <c r="R62" s="1477">
        <f>J62+28</f>
        <v>42881</v>
      </c>
      <c r="S62" s="1478">
        <f>J62+29</f>
        <v>42882</v>
      </c>
    </row>
    <row r="63" spans="1:20" s="103" customFormat="1" ht="19.899999999999999" customHeight="1">
      <c r="A63" s="1523"/>
      <c r="B63" s="1248"/>
      <c r="C63" s="109" t="str">
        <f>VLOOKUP(B62,'ships name'!A:C,3,FALSE)</f>
        <v xml:space="preserve">  </v>
      </c>
      <c r="D63" s="1210"/>
      <c r="E63" s="1210"/>
      <c r="F63" s="1205"/>
      <c r="G63" s="1210"/>
      <c r="H63" s="1512"/>
      <c r="I63" s="1205"/>
      <c r="J63" s="1205"/>
      <c r="K63" s="1205"/>
      <c r="L63" s="1205"/>
      <c r="M63" s="1205"/>
      <c r="N63" s="1205"/>
      <c r="O63" s="1207"/>
      <c r="P63" s="1205"/>
      <c r="Q63" s="1205"/>
      <c r="R63" s="1207"/>
      <c r="S63" s="1182"/>
    </row>
    <row r="64" spans="1:20" s="103" customFormat="1" ht="19.899999999999999" customHeight="1">
      <c r="A64" s="1524">
        <v>18</v>
      </c>
      <c r="B64" s="1266"/>
      <c r="C64" s="109" t="e">
        <f>VLOOKUP(B64,'ships name'!A:C,2,FALSE)</f>
        <v>#N/A</v>
      </c>
      <c r="D64" s="1210" t="s">
        <v>189</v>
      </c>
      <c r="E64" s="1210" t="s">
        <v>189</v>
      </c>
      <c r="F64" s="1205" t="str">
        <f>LEFT(F62,3)+2&amp;"W"</f>
        <v>213W</v>
      </c>
      <c r="G64" s="1210" t="str">
        <f>LEFT(F64,3)&amp;"BXW"</f>
        <v>213BXW</v>
      </c>
      <c r="H64" s="1512">
        <f>H62+7</f>
        <v>42858</v>
      </c>
      <c r="I64" s="1205">
        <f>I62+7</f>
        <v>42859</v>
      </c>
      <c r="J64" s="1205">
        <f>J62+7</f>
        <v>42860</v>
      </c>
      <c r="K64" s="1205"/>
      <c r="L64" s="1481">
        <f>J64+26</f>
        <v>42886</v>
      </c>
      <c r="M64" s="1481">
        <f>J64+28</f>
        <v>42888</v>
      </c>
      <c r="N64" s="1481">
        <f>J64+31</f>
        <v>42891</v>
      </c>
      <c r="O64" s="1477">
        <f>J64+33</f>
        <v>42893</v>
      </c>
      <c r="P64" s="1481">
        <f>J64+21</f>
        <v>42881</v>
      </c>
      <c r="Q64" s="1481">
        <f>J64+23</f>
        <v>42883</v>
      </c>
      <c r="R64" s="1477">
        <f>J64+28</f>
        <v>42888</v>
      </c>
      <c r="S64" s="1478">
        <f>J64+29</f>
        <v>42889</v>
      </c>
    </row>
    <row r="65" spans="1:19" ht="19.899999999999999" customHeight="1">
      <c r="A65" s="1523"/>
      <c r="B65" s="1267"/>
      <c r="C65" s="111" t="e">
        <f>VLOOKUP(B64,'ships name'!A:C,3,FALSE)</f>
        <v>#N/A</v>
      </c>
      <c r="D65" s="1206"/>
      <c r="E65" s="1206"/>
      <c r="F65" s="1490"/>
      <c r="G65" s="1210"/>
      <c r="H65" s="1513"/>
      <c r="I65" s="1490"/>
      <c r="J65" s="1490"/>
      <c r="K65" s="1490"/>
      <c r="L65" s="1205"/>
      <c r="M65" s="1205"/>
      <c r="N65" s="1205"/>
      <c r="O65" s="1207"/>
      <c r="P65" s="1205"/>
      <c r="Q65" s="1205"/>
      <c r="R65" s="1207"/>
      <c r="S65" s="1182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9"/>
  <sheetViews>
    <sheetView tabSelected="1" zoomScale="85" zoomScaleNormal="85" workbookViewId="0">
      <selection activeCell="C22" sqref="C22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51" t="s">
        <v>0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</row>
    <row r="3" spans="1:16" ht="28.15" customHeight="1">
      <c r="A3" s="1552"/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</row>
    <row r="4" spans="1:16" ht="28.15" customHeight="1">
      <c r="A4" s="1551" t="str">
        <f>TPWC!A4</f>
        <v>2019年08月船期表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</row>
    <row r="5" spans="1:16" ht="28.15" customHeight="1" thickBot="1">
      <c r="A5" s="778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</row>
    <row r="6" spans="1:16" s="421" customFormat="1" ht="25.9" customHeight="1">
      <c r="A6" s="1253" t="s">
        <v>266</v>
      </c>
      <c r="B6" s="1254"/>
      <c r="C6" s="1254"/>
      <c r="D6" s="1013"/>
      <c r="E6" s="1540" t="s">
        <v>4238</v>
      </c>
      <c r="F6" s="1540"/>
      <c r="G6" s="1540"/>
      <c r="H6" s="1540" t="s">
        <v>3186</v>
      </c>
      <c r="I6" s="1540"/>
      <c r="J6" s="1541"/>
      <c r="K6" s="1553" t="s">
        <v>2</v>
      </c>
      <c r="L6" s="1553"/>
      <c r="M6" s="1553"/>
      <c r="N6" s="1553"/>
      <c r="O6" s="1553"/>
      <c r="P6" s="1202"/>
    </row>
    <row r="7" spans="1:16" s="273" customFormat="1" ht="19.899999999999999" customHeight="1">
      <c r="A7" s="1241" t="s">
        <v>3</v>
      </c>
      <c r="B7" s="1224" t="s">
        <v>4</v>
      </c>
      <c r="C7" s="1224" t="s">
        <v>5</v>
      </c>
      <c r="D7" s="1269" t="s">
        <v>4274</v>
      </c>
      <c r="E7" s="1527" t="s">
        <v>6</v>
      </c>
      <c r="F7" s="1528"/>
      <c r="G7" s="1529"/>
      <c r="H7" s="1009" t="s">
        <v>7</v>
      </c>
      <c r="I7" s="1009" t="s">
        <v>8</v>
      </c>
      <c r="J7" s="353" t="s">
        <v>9</v>
      </c>
      <c r="K7" s="1021" t="s">
        <v>103</v>
      </c>
      <c r="L7" s="1009" t="s">
        <v>3187</v>
      </c>
      <c r="M7" s="1009" t="s">
        <v>3188</v>
      </c>
      <c r="N7" s="1009" t="s">
        <v>267</v>
      </c>
      <c r="O7" s="1009" t="s">
        <v>268</v>
      </c>
      <c r="P7" s="353" t="s">
        <v>279</v>
      </c>
    </row>
    <row r="8" spans="1:16" s="273" customFormat="1" ht="29.25" customHeight="1">
      <c r="A8" s="1241"/>
      <c r="B8" s="1224"/>
      <c r="C8" s="1224"/>
      <c r="D8" s="1445"/>
      <c r="E8" s="1403" t="s">
        <v>13</v>
      </c>
      <c r="F8" s="1468" t="s">
        <v>14</v>
      </c>
      <c r="G8" s="1469"/>
      <c r="H8" s="1009" t="s">
        <v>15</v>
      </c>
      <c r="I8" s="1009" t="s">
        <v>16</v>
      </c>
      <c r="J8" s="353" t="s">
        <v>17</v>
      </c>
      <c r="K8" s="1032" t="s">
        <v>89</v>
      </c>
      <c r="L8" s="1026" t="s">
        <v>3189</v>
      </c>
      <c r="M8" s="1026" t="s">
        <v>274</v>
      </c>
      <c r="N8" s="1009" t="s">
        <v>3190</v>
      </c>
      <c r="O8" s="1009" t="s">
        <v>3191</v>
      </c>
      <c r="P8" s="353" t="s">
        <v>3192</v>
      </c>
    </row>
    <row r="9" spans="1:16" s="273" customFormat="1" ht="19.899999999999999" customHeight="1" thickBot="1">
      <c r="A9" s="1242"/>
      <c r="B9" s="1225"/>
      <c r="C9" s="1225"/>
      <c r="D9" s="1446"/>
      <c r="E9" s="1234"/>
      <c r="F9" s="1033" t="s">
        <v>4275</v>
      </c>
      <c r="G9" s="1020" t="s">
        <v>4276</v>
      </c>
      <c r="H9" s="1011" t="s">
        <v>47</v>
      </c>
      <c r="I9" s="1011" t="s">
        <v>123</v>
      </c>
      <c r="J9" s="1017" t="s">
        <v>124</v>
      </c>
      <c r="K9" s="336" t="s">
        <v>152</v>
      </c>
      <c r="L9" s="1011" t="s">
        <v>194</v>
      </c>
      <c r="M9" s="1011" t="s">
        <v>168</v>
      </c>
      <c r="N9" s="1011" t="s">
        <v>55</v>
      </c>
      <c r="O9" s="1011" t="s">
        <v>165</v>
      </c>
      <c r="P9" s="149" t="s">
        <v>68</v>
      </c>
    </row>
    <row r="10" spans="1:16" s="273" customFormat="1" ht="19.899999999999999" customHeight="1">
      <c r="A10" s="1034">
        <v>32</v>
      </c>
      <c r="B10" s="1012" t="s">
        <v>4836</v>
      </c>
      <c r="C10" s="1015" t="str">
        <f>VLOOKUP(LEFT(B10,3),'ships name'!A:C,2,FALSE)</f>
        <v>CMA CGM GEMINI</v>
      </c>
      <c r="D10" s="1007" t="str">
        <f>VLOOKUP(LEFT(B10,3),'ships name'!A:C,3,FALSE)</f>
        <v xml:space="preserve"> </v>
      </c>
      <c r="E10" s="1001" t="str">
        <f t="shared" ref="E10:E11" si="0">F10</f>
        <v>0ME45W</v>
      </c>
      <c r="F10" s="1001" t="str">
        <f t="shared" ref="F10:F11" si="1">LEFT(G10,6)</f>
        <v>0ME45W</v>
      </c>
      <c r="G10" s="1001" t="s">
        <v>4841</v>
      </c>
      <c r="H10" s="1024">
        <f t="shared" ref="H10:I14" si="2">I10-1</f>
        <v>43682</v>
      </c>
      <c r="I10" s="1024">
        <f t="shared" si="2"/>
        <v>43683</v>
      </c>
      <c r="J10" s="1024">
        <v>43684</v>
      </c>
      <c r="K10" s="1035">
        <f>J10+8</f>
        <v>43692</v>
      </c>
      <c r="L10" s="1024">
        <f>J10+24</f>
        <v>43708</v>
      </c>
      <c r="M10" s="1024">
        <f>J10+27</f>
        <v>43711</v>
      </c>
      <c r="N10" s="1024">
        <f>J10+29</f>
        <v>43713</v>
      </c>
      <c r="O10" s="1024">
        <f>J10+31</f>
        <v>43715</v>
      </c>
      <c r="P10" s="1025">
        <f>J10+33</f>
        <v>43717</v>
      </c>
    </row>
    <row r="11" spans="1:16" s="273" customFormat="1" ht="19.899999999999999" customHeight="1">
      <c r="A11" s="1036">
        <f>A10+1</f>
        <v>33</v>
      </c>
      <c r="B11" s="1001" t="s">
        <v>4837</v>
      </c>
      <c r="C11" s="1001" t="str">
        <f>VLOOKUP(LEFT(B11,3),'ships name'!A:C,2,FALSE)</f>
        <v>CMA CGM ANDROMEDA</v>
      </c>
      <c r="D11" s="1008" t="str">
        <f>VLOOKUP(LEFT(B11,3),'ships name'!A:C,3,FALSE)</f>
        <v xml:space="preserve">达飞安德洛墨达 </v>
      </c>
      <c r="E11" s="1001" t="str">
        <f t="shared" si="0"/>
        <v>0ME47W</v>
      </c>
      <c r="F11" s="1001" t="str">
        <f t="shared" si="1"/>
        <v>0ME47W</v>
      </c>
      <c r="G11" s="1001" t="s">
        <v>4842</v>
      </c>
      <c r="H11" s="1002">
        <f t="shared" si="2"/>
        <v>43689</v>
      </c>
      <c r="I11" s="1002">
        <f t="shared" si="2"/>
        <v>43690</v>
      </c>
      <c r="J11" s="1002">
        <f>J10+7</f>
        <v>43691</v>
      </c>
      <c r="K11" s="520">
        <f>J11+8</f>
        <v>43699</v>
      </c>
      <c r="L11" s="1002">
        <f>J11+24</f>
        <v>43715</v>
      </c>
      <c r="M11" s="1002">
        <f>J11+27</f>
        <v>43718</v>
      </c>
      <c r="N11" s="1002">
        <f>J11+29</f>
        <v>43720</v>
      </c>
      <c r="O11" s="1002">
        <f>J11+31</f>
        <v>43722</v>
      </c>
      <c r="P11" s="1004">
        <f>J11+33</f>
        <v>43724</v>
      </c>
    </row>
    <row r="12" spans="1:16" s="273" customFormat="1" ht="19.899999999999999" customHeight="1">
      <c r="A12" s="1036">
        <f>A11+1</f>
        <v>34</v>
      </c>
      <c r="B12" s="1001" t="s">
        <v>4838</v>
      </c>
      <c r="C12" s="1001" t="str">
        <f>VLOOKUP(LEFT(B12,3),'ships name'!A:C,2,FALSE)</f>
        <v>CMA CGM TITAN</v>
      </c>
      <c r="D12" s="1008" t="str">
        <f>VLOOKUP(LEFT(B12,3),'ships name'!A:C,3,FALSE)</f>
        <v xml:space="preserve"> </v>
      </c>
      <c r="E12" s="1001" t="str">
        <f t="shared" ref="E12:E14" si="3">F12</f>
        <v>0ME49W</v>
      </c>
      <c r="F12" s="1001" t="str">
        <f t="shared" ref="F12:F14" si="4">LEFT(G12,6)</f>
        <v>0ME49W</v>
      </c>
      <c r="G12" s="1001" t="s">
        <v>4843</v>
      </c>
      <c r="H12" s="1002">
        <f t="shared" si="2"/>
        <v>43696</v>
      </c>
      <c r="I12" s="1002">
        <f t="shared" si="2"/>
        <v>43697</v>
      </c>
      <c r="J12" s="1002">
        <f>J11+7</f>
        <v>43698</v>
      </c>
      <c r="K12" s="520">
        <f>J12+8</f>
        <v>43706</v>
      </c>
      <c r="L12" s="1002">
        <f>J12+24</f>
        <v>43722</v>
      </c>
      <c r="M12" s="1002">
        <f>J12+27</f>
        <v>43725</v>
      </c>
      <c r="N12" s="1002">
        <f>J12+29</f>
        <v>43727</v>
      </c>
      <c r="O12" s="1002">
        <f>J12+31</f>
        <v>43729</v>
      </c>
      <c r="P12" s="1004">
        <f>J12+33</f>
        <v>43731</v>
      </c>
    </row>
    <row r="13" spans="1:16" s="273" customFormat="1" ht="19.899999999999999" customHeight="1">
      <c r="A13" s="1037">
        <f>A12+1</f>
        <v>35</v>
      </c>
      <c r="B13" s="1001" t="s">
        <v>4839</v>
      </c>
      <c r="C13" s="1001" t="str">
        <f>VLOOKUP(LEFT(B13,3),'ships name'!A:C,2,FALSE)</f>
        <v>OOCL FRANCE</v>
      </c>
      <c r="D13" s="1008" t="str">
        <f>VLOOKUP(LEFT(B13,3),'ships name'!A:C,3,FALSE)</f>
        <v>东方法国</v>
      </c>
      <c r="E13" s="1001" t="str">
        <f t="shared" si="3"/>
        <v>0ME4BW</v>
      </c>
      <c r="F13" s="1051" t="str">
        <f t="shared" si="4"/>
        <v>0ME4BW</v>
      </c>
      <c r="G13" s="1001" t="s">
        <v>4844</v>
      </c>
      <c r="H13" s="1002">
        <f t="shared" si="2"/>
        <v>43703</v>
      </c>
      <c r="I13" s="1002">
        <f t="shared" si="2"/>
        <v>43704</v>
      </c>
      <c r="J13" s="1002">
        <f>J12+7</f>
        <v>43705</v>
      </c>
      <c r="K13" s="520">
        <f>J13+8</f>
        <v>43713</v>
      </c>
      <c r="L13" s="1002">
        <f>J13+24</f>
        <v>43729</v>
      </c>
      <c r="M13" s="1002">
        <f>J13+27</f>
        <v>43732</v>
      </c>
      <c r="N13" s="1002">
        <f>J13+29</f>
        <v>43734</v>
      </c>
      <c r="O13" s="1002">
        <f>J13+31</f>
        <v>43736</v>
      </c>
      <c r="P13" s="1004">
        <f>J13+33</f>
        <v>43738</v>
      </c>
    </row>
    <row r="14" spans="1:16" s="273" customFormat="1" ht="19.899999999999999" customHeight="1">
      <c r="A14" s="1037">
        <f>A13+1</f>
        <v>36</v>
      </c>
      <c r="B14" s="1001" t="s">
        <v>4840</v>
      </c>
      <c r="C14" s="1001" t="str">
        <f>VLOOKUP(LEFT(B14,3),'ships name'!A:C,2,FALSE)</f>
        <v>CMA CGM LEO</v>
      </c>
      <c r="D14" s="1008">
        <f>VLOOKUP(LEFT(B14,3),'ships name'!A:C,3,FALSE)</f>
        <v>0</v>
      </c>
      <c r="E14" s="1008" t="str">
        <f t="shared" si="3"/>
        <v>0ME4DW</v>
      </c>
      <c r="F14" s="1008" t="str">
        <f t="shared" si="4"/>
        <v>0ME4DW</v>
      </c>
      <c r="G14" s="1008" t="s">
        <v>4845</v>
      </c>
      <c r="H14" s="1002">
        <f t="shared" si="2"/>
        <v>43710</v>
      </c>
      <c r="I14" s="1002">
        <f t="shared" si="2"/>
        <v>43711</v>
      </c>
      <c r="J14" s="1002">
        <f>J13+7</f>
        <v>43712</v>
      </c>
      <c r="K14" s="520">
        <f>J14+8</f>
        <v>43720</v>
      </c>
      <c r="L14" s="1002">
        <f>J14+24</f>
        <v>43736</v>
      </c>
      <c r="M14" s="1002">
        <f>J14+27</f>
        <v>43739</v>
      </c>
      <c r="N14" s="1002">
        <f>J14+29</f>
        <v>43741</v>
      </c>
      <c r="O14" s="1002">
        <f>J14+31</f>
        <v>43743</v>
      </c>
      <c r="P14" s="1004">
        <f>J14+33</f>
        <v>43745</v>
      </c>
    </row>
    <row r="15" spans="1:16" s="273" customFormat="1" ht="19.899999999999999" customHeight="1" thickBot="1">
      <c r="A15" s="1038"/>
      <c r="B15" s="120"/>
      <c r="C15" s="120"/>
      <c r="D15" s="120"/>
      <c r="E15" s="120"/>
      <c r="F15" s="120"/>
      <c r="G15" s="120"/>
      <c r="H15" s="120"/>
      <c r="I15" s="120"/>
      <c r="J15" s="1019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53" t="s">
        <v>278</v>
      </c>
      <c r="B16" s="1254"/>
      <c r="C16" s="1254"/>
      <c r="D16" s="1013"/>
      <c r="E16" s="1540" t="s">
        <v>3194</v>
      </c>
      <c r="F16" s="1540"/>
      <c r="G16" s="1540"/>
      <c r="H16" s="1540" t="s">
        <v>3186</v>
      </c>
      <c r="I16" s="1540"/>
      <c r="J16" s="1541"/>
      <c r="K16" s="1548" t="s">
        <v>2</v>
      </c>
      <c r="L16" s="1549"/>
      <c r="M16" s="1549"/>
      <c r="N16" s="1549"/>
      <c r="O16" s="1549"/>
      <c r="P16" s="1550"/>
    </row>
    <row r="17" spans="1:19" s="273" customFormat="1" ht="19.899999999999999" customHeight="1">
      <c r="A17" s="1243" t="s">
        <v>3</v>
      </c>
      <c r="B17" s="1514" t="s">
        <v>4</v>
      </c>
      <c r="C17" s="1514" t="s">
        <v>5</v>
      </c>
      <c r="D17" s="1269" t="s">
        <v>4274</v>
      </c>
      <c r="E17" s="1527" t="s">
        <v>6</v>
      </c>
      <c r="F17" s="1528"/>
      <c r="G17" s="1529"/>
      <c r="H17" s="1023" t="s">
        <v>7</v>
      </c>
      <c r="I17" s="1023" t="s">
        <v>8</v>
      </c>
      <c r="J17" s="1039" t="s">
        <v>9</v>
      </c>
      <c r="K17" s="1040" t="s">
        <v>103</v>
      </c>
      <c r="L17" s="1023" t="s">
        <v>3195</v>
      </c>
      <c r="M17" s="1023" t="s">
        <v>3196</v>
      </c>
      <c r="N17" s="1023" t="s">
        <v>279</v>
      </c>
      <c r="O17" s="1023" t="s">
        <v>268</v>
      </c>
      <c r="P17" s="1039" t="s">
        <v>280</v>
      </c>
    </row>
    <row r="18" spans="1:19" s="273" customFormat="1" ht="29.25" customHeight="1">
      <c r="A18" s="1241"/>
      <c r="B18" s="1224"/>
      <c r="C18" s="1224"/>
      <c r="D18" s="1445"/>
      <c r="E18" s="1403" t="s">
        <v>13</v>
      </c>
      <c r="F18" s="1468" t="s">
        <v>14</v>
      </c>
      <c r="G18" s="1469"/>
      <c r="H18" s="1009" t="s">
        <v>15</v>
      </c>
      <c r="I18" s="1009" t="s">
        <v>16</v>
      </c>
      <c r="J18" s="353" t="s">
        <v>17</v>
      </c>
      <c r="K18" s="1032" t="s">
        <v>89</v>
      </c>
      <c r="L18" s="1026" t="s">
        <v>3197</v>
      </c>
      <c r="M18" s="1009" t="s">
        <v>3198</v>
      </c>
      <c r="N18" s="1009" t="s">
        <v>3192</v>
      </c>
      <c r="O18" s="1009" t="s">
        <v>3191</v>
      </c>
      <c r="P18" s="353" t="s">
        <v>274</v>
      </c>
    </row>
    <row r="19" spans="1:19" s="273" customFormat="1" ht="19.899999999999999" customHeight="1" thickBot="1">
      <c r="A19" s="1242"/>
      <c r="B19" s="1225"/>
      <c r="C19" s="1225"/>
      <c r="D19" s="1446"/>
      <c r="E19" s="1234"/>
      <c r="F19" s="1033" t="s">
        <v>4275</v>
      </c>
      <c r="G19" s="1020" t="s">
        <v>4276</v>
      </c>
      <c r="H19" s="1011" t="s">
        <v>3457</v>
      </c>
      <c r="I19" s="1011" t="s">
        <v>34</v>
      </c>
      <c r="J19" s="149" t="s">
        <v>35</v>
      </c>
      <c r="K19" s="336" t="s">
        <v>141</v>
      </c>
      <c r="L19" s="1014" t="s">
        <v>194</v>
      </c>
      <c r="M19" s="1014" t="s">
        <v>168</v>
      </c>
      <c r="N19" s="1014" t="s">
        <v>55</v>
      </c>
      <c r="O19" s="1014" t="s">
        <v>56</v>
      </c>
      <c r="P19" s="1017" t="s">
        <v>57</v>
      </c>
    </row>
    <row r="20" spans="1:19" s="273" customFormat="1" ht="19.899999999999999" customHeight="1">
      <c r="A20" s="1034">
        <v>31</v>
      </c>
      <c r="B20" s="1015" t="s">
        <v>4945</v>
      </c>
      <c r="C20" s="1015" t="str">
        <f>VLOOKUP(LEFT(B20,3),'ships name'!A:C,2,FALSE)</f>
        <v>TAIPEI TRIUMPH</v>
      </c>
      <c r="D20" s="1007">
        <f>VLOOKUP(LEFT(B20,3),'ships name'!A:C,3,FALSE)</f>
        <v>0</v>
      </c>
      <c r="E20" s="1015" t="str">
        <f>0&amp;LEFT(F20,3)-1&amp;"E"</f>
        <v>025E</v>
      </c>
      <c r="F20" s="1015" t="str">
        <f>RIGHT(B20,3)&amp;"W"</f>
        <v>026W</v>
      </c>
      <c r="G20" s="1015" t="s">
        <v>4589</v>
      </c>
      <c r="H20" s="1024">
        <f>I20-1</f>
        <v>43678</v>
      </c>
      <c r="I20" s="1024">
        <f>J20-1</f>
        <v>43679</v>
      </c>
      <c r="J20" s="1024">
        <v>43680</v>
      </c>
      <c r="K20" s="1024">
        <f>J20+9</f>
        <v>43689</v>
      </c>
      <c r="L20" s="1024">
        <f>J20+24</f>
        <v>43704</v>
      </c>
      <c r="M20" s="1024">
        <f>J20+27</f>
        <v>43707</v>
      </c>
      <c r="N20" s="1024">
        <f>J20+29</f>
        <v>43709</v>
      </c>
      <c r="O20" s="1024">
        <f>J20+32</f>
        <v>43712</v>
      </c>
      <c r="P20" s="1025">
        <f>J20+34</f>
        <v>43714</v>
      </c>
    </row>
    <row r="21" spans="1:19" s="273" customFormat="1" ht="19.899999999999999" customHeight="1">
      <c r="A21" s="1036">
        <f>A20+1</f>
        <v>32</v>
      </c>
      <c r="B21" s="1008" t="s">
        <v>4846</v>
      </c>
      <c r="C21" s="1001" t="str">
        <f>VLOOKUP(LEFT(B21,3),'ships name'!A:C,2,FALSE)</f>
        <v>CSCL STAR</v>
      </c>
      <c r="D21" s="1008" t="str">
        <f>VLOOKUP(LEFT(B21,3),'ships name'!A:C,3,FALSE)</f>
        <v>中海之星</v>
      </c>
      <c r="E21" s="1001" t="str">
        <f t="shared" ref="E21" si="5">0&amp;LEFT(F21,3)-1&amp;"E"</f>
        <v>060E</v>
      </c>
      <c r="F21" s="1001" t="str">
        <f>RIGHT(B21,3)&amp;"W"</f>
        <v>061W</v>
      </c>
      <c r="G21" s="1001" t="s">
        <v>4849</v>
      </c>
      <c r="H21" s="1002">
        <f t="shared" ref="H21:J24" si="6">H20+7</f>
        <v>43685</v>
      </c>
      <c r="I21" s="1002">
        <f t="shared" si="6"/>
        <v>43686</v>
      </c>
      <c r="J21" s="1002">
        <f t="shared" si="6"/>
        <v>43687</v>
      </c>
      <c r="K21" s="1002">
        <f>J21+9</f>
        <v>43696</v>
      </c>
      <c r="L21" s="1002">
        <f>J21+24</f>
        <v>43711</v>
      </c>
      <c r="M21" s="1002">
        <f>J21+27</f>
        <v>43714</v>
      </c>
      <c r="N21" s="1002">
        <f>J21+29</f>
        <v>43716</v>
      </c>
      <c r="O21" s="1002">
        <f>J21+32</f>
        <v>43719</v>
      </c>
      <c r="P21" s="1004">
        <f>J21+34</f>
        <v>43721</v>
      </c>
    </row>
    <row r="22" spans="1:19" s="273" customFormat="1" ht="19.899999999999999" customHeight="1">
      <c r="A22" s="1036">
        <f>A21+1</f>
        <v>33</v>
      </c>
      <c r="B22" s="1008" t="s">
        <v>3751</v>
      </c>
      <c r="C22" s="1001" t="str">
        <f>VLOOKUP(LEFT(B22,3),'ships name'!A:C,2,FALSE)</f>
        <v xml:space="preserve">void sailing </v>
      </c>
      <c r="D22" s="1008">
        <f>VLOOKUP(LEFT(B22,3),'ships name'!A:C,3,FALSE)</f>
        <v>0</v>
      </c>
      <c r="E22" s="1001" t="e">
        <f t="shared" ref="E22" si="7">0&amp;LEFT(F22,3)-1&amp;"E"</f>
        <v>#VALUE!</v>
      </c>
      <c r="F22" s="1001" t="str">
        <f>RIGHT(B22,3)&amp;"W"</f>
        <v>oidW</v>
      </c>
      <c r="G22" s="1001" t="s">
        <v>4850</v>
      </c>
      <c r="H22" s="1002">
        <f t="shared" si="6"/>
        <v>43692</v>
      </c>
      <c r="I22" s="1002">
        <f t="shared" si="6"/>
        <v>43693</v>
      </c>
      <c r="J22" s="1002">
        <f t="shared" si="6"/>
        <v>43694</v>
      </c>
      <c r="K22" s="1002">
        <f>J22+9</f>
        <v>43703</v>
      </c>
      <c r="L22" s="1002">
        <f>J22+24</f>
        <v>43718</v>
      </c>
      <c r="M22" s="1002">
        <f>J22+27</f>
        <v>43721</v>
      </c>
      <c r="N22" s="1002">
        <f>J22+29</f>
        <v>43723</v>
      </c>
      <c r="O22" s="1002">
        <f>J22+32</f>
        <v>43726</v>
      </c>
      <c r="P22" s="1004">
        <f>J22+34</f>
        <v>43728</v>
      </c>
    </row>
    <row r="23" spans="1:19" s="273" customFormat="1" ht="19.899999999999999" customHeight="1">
      <c r="A23" s="1036">
        <f>A22+1</f>
        <v>34</v>
      </c>
      <c r="B23" s="1008" t="s">
        <v>4847</v>
      </c>
      <c r="C23" s="1001" t="str">
        <f>VLOOKUP(LEFT(B23,3),'ships name'!A:C,2,FALSE)</f>
        <v>CSCL URANUS</v>
      </c>
      <c r="D23" s="1008" t="str">
        <f>VLOOKUP(LEFT(B23,3),'ships name'!A:C,3,FALSE)</f>
        <v>中海天王星</v>
      </c>
      <c r="E23" s="1001" t="str">
        <f t="shared" ref="E23" si="8">0&amp;LEFT(F23,3)-1&amp;"E"</f>
        <v>0101E</v>
      </c>
      <c r="F23" s="1001" t="str">
        <f>RIGHT(B23,3)&amp;"W"</f>
        <v>102W</v>
      </c>
      <c r="G23" s="1001" t="s">
        <v>4851</v>
      </c>
      <c r="H23" s="1002">
        <f t="shared" si="6"/>
        <v>43699</v>
      </c>
      <c r="I23" s="1002">
        <f t="shared" si="6"/>
        <v>43700</v>
      </c>
      <c r="J23" s="1002">
        <f t="shared" si="6"/>
        <v>43701</v>
      </c>
      <c r="K23" s="1002">
        <f>J23+9</f>
        <v>43710</v>
      </c>
      <c r="L23" s="1002">
        <f>J23+24</f>
        <v>43725</v>
      </c>
      <c r="M23" s="1002">
        <f>J23+27</f>
        <v>43728</v>
      </c>
      <c r="N23" s="1002">
        <f>J23+29</f>
        <v>43730</v>
      </c>
      <c r="O23" s="1002">
        <f>J23+32</f>
        <v>43733</v>
      </c>
      <c r="P23" s="1004">
        <f>J23+34</f>
        <v>43735</v>
      </c>
    </row>
    <row r="24" spans="1:19" s="273" customFormat="1" ht="19.899999999999999" customHeight="1">
      <c r="A24" s="1036">
        <f>A23+1</f>
        <v>35</v>
      </c>
      <c r="B24" s="1008" t="s">
        <v>4848</v>
      </c>
      <c r="C24" s="1001" t="str">
        <f>VLOOKUP(LEFT(B24,3),'ships name'!A:C,2,FALSE)</f>
        <v>THALASSA PATRIS</v>
      </c>
      <c r="D24" s="1008" t="str">
        <f>VLOOKUP(LEFT(B24,3),'ships name'!A:C,3,FALSE)</f>
        <v xml:space="preserve"> </v>
      </c>
      <c r="E24" s="1001" t="str">
        <f t="shared" ref="E24" si="9">0&amp;LEFT(F24,3)-1&amp;"E"</f>
        <v>0108E</v>
      </c>
      <c r="F24" s="1001" t="str">
        <f>RIGHT(B24,3)&amp;"W"</f>
        <v>109W</v>
      </c>
      <c r="G24" s="1001" t="s">
        <v>4852</v>
      </c>
      <c r="H24" s="1002">
        <f t="shared" si="6"/>
        <v>43706</v>
      </c>
      <c r="I24" s="1002">
        <f t="shared" si="6"/>
        <v>43707</v>
      </c>
      <c r="J24" s="1002">
        <f t="shared" si="6"/>
        <v>43708</v>
      </c>
      <c r="K24" s="1002">
        <f>J24+9</f>
        <v>43717</v>
      </c>
      <c r="L24" s="1002">
        <f>J24+24</f>
        <v>43732</v>
      </c>
      <c r="M24" s="1002">
        <f>J24+27</f>
        <v>43735</v>
      </c>
      <c r="N24" s="1002">
        <f>J24+29</f>
        <v>43737</v>
      </c>
      <c r="O24" s="1002">
        <f>J24+32</f>
        <v>43740</v>
      </c>
      <c r="P24" s="1004">
        <f>J24+34</f>
        <v>43742</v>
      </c>
    </row>
    <row r="25" spans="1:19" ht="19.899999999999999" customHeight="1" thickBot="1"/>
    <row r="26" spans="1:19" s="421" customFormat="1" ht="25.9" customHeight="1">
      <c r="A26" s="1253" t="s">
        <v>304</v>
      </c>
      <c r="B26" s="1254"/>
      <c r="C26" s="1254"/>
      <c r="D26" s="1013"/>
      <c r="E26" s="1540" t="s">
        <v>3194</v>
      </c>
      <c r="F26" s="1540"/>
      <c r="G26" s="1540"/>
      <c r="H26" s="1540" t="s">
        <v>144</v>
      </c>
      <c r="I26" s="1540"/>
      <c r="J26" s="1541"/>
      <c r="K26" s="1545" t="s">
        <v>2</v>
      </c>
      <c r="L26" s="1546"/>
      <c r="M26" s="1546"/>
      <c r="N26" s="1546"/>
      <c r="O26" s="1546"/>
      <c r="P26" s="1546"/>
      <c r="Q26" s="1546"/>
      <c r="R26" s="1547"/>
      <c r="S26" s="1041"/>
    </row>
    <row r="27" spans="1:19" s="273" customFormat="1" ht="19.899999999999999" customHeight="1">
      <c r="A27" s="1241" t="s">
        <v>3</v>
      </c>
      <c r="B27" s="1224" t="s">
        <v>4</v>
      </c>
      <c r="C27" s="1224" t="s">
        <v>5</v>
      </c>
      <c r="D27" s="1269" t="s">
        <v>4274</v>
      </c>
      <c r="E27" s="1527" t="s">
        <v>6</v>
      </c>
      <c r="F27" s="1528"/>
      <c r="G27" s="1529"/>
      <c r="H27" s="1001" t="s">
        <v>7</v>
      </c>
      <c r="I27" s="1001" t="s">
        <v>8</v>
      </c>
      <c r="J27" s="1005" t="s">
        <v>9</v>
      </c>
      <c r="K27" s="331" t="s">
        <v>103</v>
      </c>
      <c r="L27" s="1001" t="s">
        <v>3201</v>
      </c>
      <c r="M27" s="1001" t="s">
        <v>3202</v>
      </c>
      <c r="N27" s="1001" t="s">
        <v>3195</v>
      </c>
      <c r="O27" s="1001" t="s">
        <v>307</v>
      </c>
      <c r="P27" s="1001" t="s">
        <v>296</v>
      </c>
      <c r="Q27" s="1001" t="s">
        <v>297</v>
      </c>
      <c r="R27" s="1005" t="s">
        <v>298</v>
      </c>
    </row>
    <row r="28" spans="1:19" s="273" customFormat="1" ht="27.75" customHeight="1">
      <c r="A28" s="1241"/>
      <c r="B28" s="1224"/>
      <c r="C28" s="1224"/>
      <c r="D28" s="1445"/>
      <c r="E28" s="1403" t="s">
        <v>13</v>
      </c>
      <c r="F28" s="1468" t="s">
        <v>14</v>
      </c>
      <c r="G28" s="1469"/>
      <c r="H28" s="1001" t="s">
        <v>15</v>
      </c>
      <c r="I28" s="1001" t="s">
        <v>16</v>
      </c>
      <c r="J28" s="1005" t="s">
        <v>17</v>
      </c>
      <c r="K28" s="1042" t="s">
        <v>89</v>
      </c>
      <c r="L28" s="1001" t="s">
        <v>3203</v>
      </c>
      <c r="M28" s="1001" t="s">
        <v>312</v>
      </c>
      <c r="N28" s="1001" t="s">
        <v>3197</v>
      </c>
      <c r="O28" s="1001" t="s">
        <v>3204</v>
      </c>
      <c r="P28" s="1001" t="s">
        <v>314</v>
      </c>
      <c r="Q28" s="1001" t="s">
        <v>309</v>
      </c>
      <c r="R28" s="1005" t="s">
        <v>310</v>
      </c>
    </row>
    <row r="29" spans="1:19" s="273" customFormat="1" ht="19.899999999999999" customHeight="1" thickBot="1">
      <c r="A29" s="1242"/>
      <c r="B29" s="1225"/>
      <c r="C29" s="1225"/>
      <c r="D29" s="1446"/>
      <c r="E29" s="1234"/>
      <c r="F29" s="1033" t="s">
        <v>4275</v>
      </c>
      <c r="G29" s="1020" t="s">
        <v>4276</v>
      </c>
      <c r="H29" s="1014" t="s">
        <v>124</v>
      </c>
      <c r="I29" s="1014" t="s">
        <v>23</v>
      </c>
      <c r="J29" s="1017" t="s">
        <v>315</v>
      </c>
      <c r="K29" s="1018" t="s">
        <v>152</v>
      </c>
      <c r="L29" s="1014" t="s">
        <v>25</v>
      </c>
      <c r="M29" s="1014" t="s">
        <v>194</v>
      </c>
      <c r="N29" s="1014" t="s">
        <v>49</v>
      </c>
      <c r="O29" s="1014" t="s">
        <v>50</v>
      </c>
      <c r="P29" s="1014" t="s">
        <v>55</v>
      </c>
      <c r="Q29" s="1014" t="s">
        <v>165</v>
      </c>
      <c r="R29" s="1017" t="s">
        <v>68</v>
      </c>
    </row>
    <row r="30" spans="1:19" s="273" customFormat="1" ht="19.899999999999999" customHeight="1">
      <c r="A30" s="1034">
        <v>31</v>
      </c>
      <c r="B30" s="1010" t="s">
        <v>4590</v>
      </c>
      <c r="C30" s="1015" t="str">
        <f>VLOOKUP(LEFT(B30,3),'ships name'!A:C,2,FALSE)</f>
        <v>COSCO SHIPPING PANAMA</v>
      </c>
      <c r="D30" s="1007" t="str">
        <f>VLOOKUP(LEFT(B30,3),'ships name'!A:C,3,FALSE)</f>
        <v>中远海运巴拿马</v>
      </c>
      <c r="E30" s="1010" t="s">
        <v>189</v>
      </c>
      <c r="F30" s="1077" t="str">
        <f t="shared" ref="F30" si="10">RIGHT(B30,3)&amp;"W"</f>
        <v>019W</v>
      </c>
      <c r="G30" s="1010" t="s">
        <v>4591</v>
      </c>
      <c r="H30" s="1024">
        <f>I30-1</f>
        <v>43677</v>
      </c>
      <c r="I30" s="1024">
        <f>J30-1</f>
        <v>43678</v>
      </c>
      <c r="J30" s="1016">
        <v>43679</v>
      </c>
      <c r="K30" s="1096">
        <f>J30+8</f>
        <v>43687</v>
      </c>
      <c r="L30" s="1097">
        <f>J30+21</f>
        <v>43700</v>
      </c>
      <c r="M30" s="1097">
        <f>J30+24</f>
        <v>43703</v>
      </c>
      <c r="N30" s="1098">
        <f t="shared" ref="N30" si="11">J30+37</f>
        <v>43716</v>
      </c>
      <c r="O30" s="1097">
        <f>J30+28</f>
        <v>43707</v>
      </c>
      <c r="P30" s="1097">
        <f>J30+29</f>
        <v>43708</v>
      </c>
      <c r="Q30" s="1097">
        <f>J30+31</f>
        <v>43710</v>
      </c>
      <c r="R30" s="1095">
        <f>J30+33</f>
        <v>43712</v>
      </c>
    </row>
    <row r="31" spans="1:19" s="273" customFormat="1" ht="19.899999999999999" customHeight="1">
      <c r="A31" s="1037">
        <f>A30+1</f>
        <v>32</v>
      </c>
      <c r="B31" s="1001" t="s">
        <v>4853</v>
      </c>
      <c r="C31" s="1001" t="str">
        <f>VLOOKUP(LEFT(B31,3),'ships name'!A:C,2,FALSE)</f>
        <v>CMA CGM ARKANSAS</v>
      </c>
      <c r="D31" s="1008" t="str">
        <f>VLOOKUP(LEFT(B31,3),'ships name'!A:C,3,FALSE)</f>
        <v>达飞阿肯色</v>
      </c>
      <c r="E31" s="1002" t="s">
        <v>189</v>
      </c>
      <c r="F31" s="1001" t="str">
        <f t="shared" ref="F31:F34" si="12">LEFT(G31,6)</f>
        <v>0BX4BW</v>
      </c>
      <c r="G31" s="1010" t="s">
        <v>4857</v>
      </c>
      <c r="H31" s="1093">
        <f t="shared" ref="H31:I31" si="13">I31-1</f>
        <v>43682</v>
      </c>
      <c r="I31" s="1092">
        <f t="shared" si="13"/>
        <v>43683</v>
      </c>
      <c r="J31" s="1101">
        <v>43684</v>
      </c>
      <c r="K31" s="1099">
        <f>K30+7</f>
        <v>43694</v>
      </c>
      <c r="L31" s="1094">
        <f t="shared" ref="L31:Q31" si="14">L30+7</f>
        <v>43707</v>
      </c>
      <c r="M31" s="1094">
        <f t="shared" si="14"/>
        <v>43710</v>
      </c>
      <c r="N31" s="1094">
        <f t="shared" si="14"/>
        <v>43723</v>
      </c>
      <c r="O31" s="1094">
        <f t="shared" si="14"/>
        <v>43714</v>
      </c>
      <c r="P31" s="1094">
        <f t="shared" si="14"/>
        <v>43715</v>
      </c>
      <c r="Q31" s="1094">
        <f t="shared" si="14"/>
        <v>43717</v>
      </c>
      <c r="R31" s="1100">
        <f>R30+7</f>
        <v>43719</v>
      </c>
    </row>
    <row r="32" spans="1:19" s="273" customFormat="1" ht="19.899999999999999" customHeight="1">
      <c r="A32" s="1037">
        <f>A31+1</f>
        <v>33</v>
      </c>
      <c r="B32" s="1001" t="s">
        <v>4854</v>
      </c>
      <c r="C32" s="1001" t="str">
        <f>VLOOKUP(LEFT(B32,3),'ships name'!A:C,2,FALSE)</f>
        <v>COSCO SHIPPING SEINE</v>
      </c>
      <c r="D32" s="1008" t="str">
        <f>VLOOKUP(LEFT(B32,3),'ships name'!A:C,3,FALSE)</f>
        <v xml:space="preserve"> </v>
      </c>
      <c r="E32" s="1002" t="s">
        <v>189</v>
      </c>
      <c r="F32" s="1076" t="str">
        <f t="shared" si="12"/>
        <v>0BX4DW</v>
      </c>
      <c r="G32" s="1010" t="s">
        <v>4858</v>
      </c>
      <c r="H32" s="1093">
        <f t="shared" ref="H32:I32" si="15">I32-1</f>
        <v>43689</v>
      </c>
      <c r="I32" s="1092">
        <f t="shared" si="15"/>
        <v>43690</v>
      </c>
      <c r="J32" s="1101">
        <f>J31+7</f>
        <v>43691</v>
      </c>
      <c r="K32" s="1099">
        <f t="shared" ref="K32:K34" si="16">K31+7</f>
        <v>43701</v>
      </c>
      <c r="L32" s="1094">
        <f t="shared" ref="L32:L34" si="17">L31+7</f>
        <v>43714</v>
      </c>
      <c r="M32" s="1094">
        <f t="shared" ref="M32:M34" si="18">M31+7</f>
        <v>43717</v>
      </c>
      <c r="N32" s="1094">
        <f t="shared" ref="N32:N34" si="19">N31+7</f>
        <v>43730</v>
      </c>
      <c r="O32" s="1094">
        <f t="shared" ref="O32:O34" si="20">O31+7</f>
        <v>43721</v>
      </c>
      <c r="P32" s="1094">
        <f t="shared" ref="P32:P34" si="21">P31+7</f>
        <v>43722</v>
      </c>
      <c r="Q32" s="1094">
        <f t="shared" ref="Q32:Q34" si="22">Q31+7</f>
        <v>43724</v>
      </c>
      <c r="R32" s="1100">
        <f t="shared" ref="R32:R34" si="23">R31+7</f>
        <v>43726</v>
      </c>
    </row>
    <row r="33" spans="1:18" s="273" customFormat="1" ht="19.899999999999999" customHeight="1">
      <c r="A33" s="1037">
        <f>A32+1</f>
        <v>34</v>
      </c>
      <c r="B33" s="1001" t="s">
        <v>4855</v>
      </c>
      <c r="C33" s="1001" t="str">
        <f>VLOOKUP(LEFT(B33,3),'ships name'!A:C,2,FALSE)</f>
        <v>CMA CGM URAL</v>
      </c>
      <c r="D33" s="1008" t="str">
        <f>VLOOKUP(LEFT(B33,3),'ships name'!A:C,3,FALSE)</f>
        <v>达飞乌拉尔</v>
      </c>
      <c r="E33" s="1001" t="s">
        <v>189</v>
      </c>
      <c r="F33" s="1001" t="str">
        <f t="shared" si="12"/>
        <v>0BX4FW</v>
      </c>
      <c r="G33" s="1010" t="s">
        <v>4859</v>
      </c>
      <c r="H33" s="1006">
        <f t="shared" ref="H33:I33" si="24">I33-1</f>
        <v>43698</v>
      </c>
      <c r="I33" s="1006">
        <f t="shared" si="24"/>
        <v>43699</v>
      </c>
      <c r="J33" s="1004">
        <v>43700</v>
      </c>
      <c r="K33" s="1099">
        <f t="shared" si="16"/>
        <v>43708</v>
      </c>
      <c r="L33" s="1094">
        <f t="shared" si="17"/>
        <v>43721</v>
      </c>
      <c r="M33" s="1094">
        <f t="shared" si="18"/>
        <v>43724</v>
      </c>
      <c r="N33" s="1094">
        <f t="shared" si="19"/>
        <v>43737</v>
      </c>
      <c r="O33" s="1094">
        <f t="shared" si="20"/>
        <v>43728</v>
      </c>
      <c r="P33" s="1094">
        <f t="shared" si="21"/>
        <v>43729</v>
      </c>
      <c r="Q33" s="1094">
        <f t="shared" si="22"/>
        <v>43731</v>
      </c>
      <c r="R33" s="1100">
        <f t="shared" si="23"/>
        <v>43733</v>
      </c>
    </row>
    <row r="34" spans="1:18" s="273" customFormat="1" ht="19.899999999999999" customHeight="1">
      <c r="A34" s="1037">
        <f>A33+1</f>
        <v>35</v>
      </c>
      <c r="B34" s="1001" t="s">
        <v>4856</v>
      </c>
      <c r="C34" s="1001" t="str">
        <f>VLOOKUP(LEFT(B34,3),'ships name'!A:C,2,FALSE)</f>
        <v>CMA CGM CONGO</v>
      </c>
      <c r="D34" s="1008" t="str">
        <f>VLOOKUP(LEFT(B34,3),'ships name'!A:C,3,FALSE)</f>
        <v xml:space="preserve"> </v>
      </c>
      <c r="E34" s="1001" t="s">
        <v>189</v>
      </c>
      <c r="F34" s="1076" t="str">
        <f t="shared" si="12"/>
        <v>0BX4HW</v>
      </c>
      <c r="G34" s="1009" t="s">
        <v>4860</v>
      </c>
      <c r="H34" s="1093">
        <f t="shared" ref="H34:I34" si="25">I34-1</f>
        <v>43703</v>
      </c>
      <c r="I34" s="1092">
        <f t="shared" si="25"/>
        <v>43704</v>
      </c>
      <c r="J34" s="1101">
        <v>43705</v>
      </c>
      <c r="K34" s="1099">
        <f t="shared" si="16"/>
        <v>43715</v>
      </c>
      <c r="L34" s="1094">
        <f t="shared" si="17"/>
        <v>43728</v>
      </c>
      <c r="M34" s="1094">
        <f t="shared" si="18"/>
        <v>43731</v>
      </c>
      <c r="N34" s="1094">
        <f t="shared" si="19"/>
        <v>43744</v>
      </c>
      <c r="O34" s="1094">
        <f t="shared" si="20"/>
        <v>43735</v>
      </c>
      <c r="P34" s="1094">
        <f t="shared" si="21"/>
        <v>43736</v>
      </c>
      <c r="Q34" s="1094">
        <f t="shared" si="22"/>
        <v>43738</v>
      </c>
      <c r="R34" s="1100">
        <f t="shared" si="23"/>
        <v>43740</v>
      </c>
    </row>
    <row r="35" spans="1:18" ht="19.899999999999999" customHeight="1" thickBot="1"/>
    <row r="36" spans="1:18" s="421" customFormat="1" ht="25.9" customHeight="1">
      <c r="A36" s="1253" t="s">
        <v>3205</v>
      </c>
      <c r="B36" s="1254"/>
      <c r="C36" s="1254"/>
      <c r="D36" s="1013"/>
      <c r="E36" s="1540" t="s">
        <v>3206</v>
      </c>
      <c r="F36" s="1540"/>
      <c r="G36" s="1540"/>
      <c r="H36" s="1540" t="s">
        <v>3186</v>
      </c>
      <c r="I36" s="1540"/>
      <c r="J36" s="1541"/>
      <c r="K36" s="1542" t="s">
        <v>2</v>
      </c>
      <c r="L36" s="1543"/>
      <c r="M36" s="1543"/>
      <c r="N36" s="1543"/>
      <c r="O36" s="1543"/>
      <c r="P36" s="1543"/>
      <c r="Q36" s="1544"/>
      <c r="R36" s="1041"/>
    </row>
    <row r="37" spans="1:18" s="273" customFormat="1" ht="19.899999999999999" customHeight="1">
      <c r="A37" s="1241" t="s">
        <v>3</v>
      </c>
      <c r="B37" s="1224" t="s">
        <v>4</v>
      </c>
      <c r="C37" s="1224" t="s">
        <v>5</v>
      </c>
      <c r="D37" s="1269" t="s">
        <v>4274</v>
      </c>
      <c r="E37" s="1527" t="s">
        <v>6</v>
      </c>
      <c r="F37" s="1528"/>
      <c r="G37" s="1529"/>
      <c r="H37" s="1001" t="s">
        <v>7</v>
      </c>
      <c r="I37" s="1001" t="s">
        <v>8</v>
      </c>
      <c r="J37" s="1005" t="s">
        <v>9</v>
      </c>
      <c r="K37" s="331" t="s">
        <v>103</v>
      </c>
      <c r="L37" s="1001" t="s">
        <v>3207</v>
      </c>
      <c r="M37" s="1009" t="s">
        <v>3187</v>
      </c>
      <c r="N37" s="1001" t="s">
        <v>3208</v>
      </c>
      <c r="O37" s="1001" t="s">
        <v>3209</v>
      </c>
      <c r="P37" s="1001" t="s">
        <v>3210</v>
      </c>
      <c r="Q37" s="1005" t="s">
        <v>3211</v>
      </c>
    </row>
    <row r="38" spans="1:18" s="273" customFormat="1" ht="27.75" customHeight="1">
      <c r="A38" s="1241"/>
      <c r="B38" s="1224"/>
      <c r="C38" s="1224"/>
      <c r="D38" s="1445"/>
      <c r="E38" s="1403" t="s">
        <v>13</v>
      </c>
      <c r="F38" s="1468" t="s">
        <v>14</v>
      </c>
      <c r="G38" s="1469"/>
      <c r="H38" s="1001" t="s">
        <v>15</v>
      </c>
      <c r="I38" s="1001" t="s">
        <v>16</v>
      </c>
      <c r="J38" s="1005" t="s">
        <v>17</v>
      </c>
      <c r="K38" s="1042" t="s">
        <v>89</v>
      </c>
      <c r="L38" s="1001" t="s">
        <v>3212</v>
      </c>
      <c r="M38" s="1026" t="s">
        <v>3189</v>
      </c>
      <c r="N38" s="1001" t="s">
        <v>3213</v>
      </c>
      <c r="O38" s="1001" t="s">
        <v>3214</v>
      </c>
      <c r="P38" s="1001" t="s">
        <v>3215</v>
      </c>
      <c r="Q38" s="1005" t="s">
        <v>3216</v>
      </c>
    </row>
    <row r="39" spans="1:18" s="273" customFormat="1" ht="19.899999999999999" customHeight="1" thickBot="1">
      <c r="A39" s="1242"/>
      <c r="B39" s="1225"/>
      <c r="C39" s="1225"/>
      <c r="D39" s="1446"/>
      <c r="E39" s="1234"/>
      <c r="F39" s="1033" t="s">
        <v>4275</v>
      </c>
      <c r="G39" s="1020" t="s">
        <v>4276</v>
      </c>
      <c r="H39" s="1014" t="s">
        <v>23</v>
      </c>
      <c r="I39" s="1014" t="s">
        <v>34</v>
      </c>
      <c r="J39" s="1017" t="s">
        <v>34</v>
      </c>
      <c r="K39" s="1018" t="s">
        <v>3217</v>
      </c>
      <c r="L39" s="1014" t="s">
        <v>169</v>
      </c>
      <c r="M39" s="1011" t="s">
        <v>49</v>
      </c>
      <c r="N39" s="1014" t="s">
        <v>55</v>
      </c>
      <c r="O39" s="1014" t="s">
        <v>165</v>
      </c>
      <c r="P39" s="1014" t="s">
        <v>56</v>
      </c>
      <c r="Q39" s="1017" t="s">
        <v>68</v>
      </c>
    </row>
    <row r="40" spans="1:18" s="273" customFormat="1" ht="19.899999999999999" customHeight="1">
      <c r="A40" s="1043">
        <f>A30</f>
        <v>31</v>
      </c>
      <c r="B40" s="1001" t="s">
        <v>3751</v>
      </c>
      <c r="C40" s="1015" t="str">
        <f>VLOOKUP(LEFT(B40,3),'ships name'!A:C,2,FALSE)</f>
        <v xml:space="preserve">void sailing </v>
      </c>
      <c r="D40" s="1007">
        <f>VLOOKUP(LEFT(B40,3),'ships name'!A:C,3,FALSE)</f>
        <v>0</v>
      </c>
      <c r="E40" s="1023" t="s">
        <v>189</v>
      </c>
      <c r="F40" s="1080" t="str">
        <f>RIGHT(B40,3)&amp;"W"</f>
        <v>oidW</v>
      </c>
      <c r="G40" s="1002" t="s">
        <v>4592</v>
      </c>
      <c r="H40" s="1024">
        <f>I40-1</f>
        <v>43678</v>
      </c>
      <c r="I40" s="1024">
        <f>J40</f>
        <v>43679</v>
      </c>
      <c r="J40" s="1025">
        <v>43679</v>
      </c>
      <c r="K40" s="1027">
        <f>J40+10</f>
        <v>43689</v>
      </c>
      <c r="L40" s="1006"/>
      <c r="M40" s="1006">
        <f>J40+26</f>
        <v>43705</v>
      </c>
      <c r="N40" s="1006">
        <f>J40+29</f>
        <v>43708</v>
      </c>
      <c r="O40" s="1006">
        <f>J40+31</f>
        <v>43710</v>
      </c>
      <c r="P40" s="1006">
        <f>J40+32</f>
        <v>43711</v>
      </c>
      <c r="Q40" s="1016">
        <f>J40+33</f>
        <v>43712</v>
      </c>
    </row>
    <row r="41" spans="1:18" s="273" customFormat="1" ht="19.899999999999999" customHeight="1">
      <c r="A41" s="1043">
        <f>A31</f>
        <v>32</v>
      </c>
      <c r="B41" s="1001" t="s">
        <v>3751</v>
      </c>
      <c r="C41" s="1087" t="str">
        <f>VLOOKUP(LEFT(B41,3),'ships name'!A:C,2,FALSE)</f>
        <v xml:space="preserve">void sailing </v>
      </c>
      <c r="D41" s="1008">
        <f>VLOOKUP(LEFT(B41,3),'ships name'!A:C,3,FALSE)</f>
        <v>0</v>
      </c>
      <c r="E41" s="1002" t="s">
        <v>189</v>
      </c>
      <c r="F41" s="1080" t="str">
        <f t="shared" ref="F41:F43" si="26">LEFT(G41,6)</f>
        <v>0BE49W</v>
      </c>
      <c r="G41" s="1002" t="s">
        <v>4861</v>
      </c>
      <c r="H41" s="1002">
        <f t="shared" ref="H41:J44" si="27">H40+7</f>
        <v>43685</v>
      </c>
      <c r="I41" s="1002">
        <f t="shared" si="27"/>
        <v>43686</v>
      </c>
      <c r="J41" s="1004">
        <f t="shared" si="27"/>
        <v>43686</v>
      </c>
      <c r="K41" s="520">
        <f>J41+10</f>
        <v>43696</v>
      </c>
      <c r="L41" s="1002"/>
      <c r="M41" s="1002">
        <f>J41+26</f>
        <v>43712</v>
      </c>
      <c r="N41" s="1002">
        <f>J41+29</f>
        <v>43715</v>
      </c>
      <c r="O41" s="1002">
        <f>J41+31</f>
        <v>43717</v>
      </c>
      <c r="P41" s="1002">
        <f>J41+32</f>
        <v>43718</v>
      </c>
      <c r="Q41" s="1004">
        <f>J41+33</f>
        <v>43719</v>
      </c>
    </row>
    <row r="42" spans="1:18" s="273" customFormat="1" ht="19.899999999999999" customHeight="1">
      <c r="A42" s="1043">
        <f>A32</f>
        <v>33</v>
      </c>
      <c r="B42" s="1001" t="s">
        <v>4949</v>
      </c>
      <c r="C42" s="1001" t="str">
        <f>VLOOKUP(LEFT(B42,3),'ships name'!A:C,2,FALSE)</f>
        <v>RDO CONCORD</v>
      </c>
      <c r="D42" s="1008" t="str">
        <f>VLOOKUP(LEFT(B42,3),'ships name'!A:C,3,FALSE)</f>
        <v xml:space="preserve"> </v>
      </c>
      <c r="E42" s="1002" t="s">
        <v>189</v>
      </c>
      <c r="F42" s="1080" t="str">
        <f>RIGHT(B42,3)&amp;"W"</f>
        <v>TBAW</v>
      </c>
      <c r="G42" s="1002" t="s">
        <v>4862</v>
      </c>
      <c r="H42" s="1002">
        <f t="shared" si="27"/>
        <v>43692</v>
      </c>
      <c r="I42" s="1002">
        <f t="shared" si="27"/>
        <v>43693</v>
      </c>
      <c r="J42" s="1004">
        <f t="shared" si="27"/>
        <v>43693</v>
      </c>
      <c r="K42" s="520">
        <f>J42+10</f>
        <v>43703</v>
      </c>
      <c r="L42" s="1003">
        <f>J42+23</f>
        <v>43716</v>
      </c>
      <c r="M42" s="1002">
        <f>J42+27</f>
        <v>43720</v>
      </c>
      <c r="N42" s="1002">
        <f>J42+29</f>
        <v>43722</v>
      </c>
      <c r="O42" s="1002">
        <f>J42+31</f>
        <v>43724</v>
      </c>
      <c r="P42" s="1002">
        <f>J42+32</f>
        <v>43725</v>
      </c>
      <c r="Q42" s="1004">
        <f>J42+33</f>
        <v>43726</v>
      </c>
    </row>
    <row r="43" spans="1:18" s="273" customFormat="1" ht="19.899999999999999" customHeight="1">
      <c r="A43" s="1043">
        <f>A33</f>
        <v>34</v>
      </c>
      <c r="B43" s="1001" t="s">
        <v>3751</v>
      </c>
      <c r="C43" s="1073" t="str">
        <f>VLOOKUP(LEFT(B43,3),'ships name'!A:C,2,FALSE)</f>
        <v xml:space="preserve">void sailing </v>
      </c>
      <c r="D43" s="1008">
        <f>VLOOKUP(LEFT(B43,3),'ships name'!A:C,3,FALSE)</f>
        <v>0</v>
      </c>
      <c r="E43" s="1001" t="s">
        <v>189</v>
      </c>
      <c r="F43" s="1051" t="str">
        <f t="shared" si="26"/>
        <v>0BE4DW</v>
      </c>
      <c r="G43" s="1002" t="s">
        <v>4863</v>
      </c>
      <c r="H43" s="1002">
        <f t="shared" si="27"/>
        <v>43699</v>
      </c>
      <c r="I43" s="1002">
        <f t="shared" si="27"/>
        <v>43700</v>
      </c>
      <c r="J43" s="1004">
        <f t="shared" si="27"/>
        <v>43700</v>
      </c>
      <c r="K43" s="520">
        <f>J43+10</f>
        <v>43710</v>
      </c>
      <c r="L43" s="1003">
        <f>J43+23</f>
        <v>43723</v>
      </c>
      <c r="M43" s="1002">
        <f t="shared" ref="M43" si="28">J43+27</f>
        <v>43727</v>
      </c>
      <c r="N43" s="1002">
        <f>J43+29</f>
        <v>43729</v>
      </c>
      <c r="O43" s="1002">
        <f>J43+31</f>
        <v>43731</v>
      </c>
      <c r="P43" s="1002">
        <f>J43+32</f>
        <v>43732</v>
      </c>
      <c r="Q43" s="1004">
        <f>J43+33</f>
        <v>43733</v>
      </c>
    </row>
    <row r="44" spans="1:18" s="273" customFormat="1" ht="19.899999999999999" customHeight="1" thickBot="1">
      <c r="A44" s="1043">
        <f>A34</f>
        <v>35</v>
      </c>
      <c r="B44" s="1001" t="s">
        <v>3751</v>
      </c>
      <c r="C44" s="1001" t="str">
        <f>VLOOKUP(LEFT(B44,3),'ships name'!A:C,2,FALSE)</f>
        <v xml:space="preserve">void sailing </v>
      </c>
      <c r="D44" s="1008">
        <f>VLOOKUP(LEFT(B44,3),'ships name'!A:C,3,FALSE)</f>
        <v>0</v>
      </c>
      <c r="E44" s="1001" t="s">
        <v>189</v>
      </c>
      <c r="F44" s="1001" t="str">
        <f>RIGHT(B44,3)&amp;"W"</f>
        <v>oidW</v>
      </c>
      <c r="G44" s="1022" t="s">
        <v>4864</v>
      </c>
      <c r="H44" s="1002">
        <f t="shared" si="27"/>
        <v>43706</v>
      </c>
      <c r="I44" s="1002">
        <f t="shared" si="27"/>
        <v>43707</v>
      </c>
      <c r="J44" s="1004">
        <f t="shared" si="27"/>
        <v>43707</v>
      </c>
      <c r="K44" s="520">
        <f>J44+10</f>
        <v>43717</v>
      </c>
      <c r="L44" s="1003">
        <f>J44+23</f>
        <v>43730</v>
      </c>
      <c r="M44" s="1002">
        <f t="shared" ref="M44" si="29">J44+27</f>
        <v>43734</v>
      </c>
      <c r="N44" s="1002">
        <f>J44+29</f>
        <v>43736</v>
      </c>
      <c r="O44" s="1002">
        <f>J44+31</f>
        <v>43738</v>
      </c>
      <c r="P44" s="1002">
        <f>J44+32</f>
        <v>43739</v>
      </c>
      <c r="Q44" s="1004">
        <f>J44+33</f>
        <v>43740</v>
      </c>
    </row>
    <row r="45" spans="1:18" ht="19.899999999999999" customHeight="1">
      <c r="A45" s="1044"/>
      <c r="B45" s="1045"/>
      <c r="C45" s="1046"/>
      <c r="D45" s="1046"/>
      <c r="E45" s="1046"/>
      <c r="F45" s="1046"/>
      <c r="G45" s="1046"/>
      <c r="H45" s="1046"/>
      <c r="I45" s="1046"/>
      <c r="J45" s="1046"/>
      <c r="K45" s="1046"/>
      <c r="L45" s="1046"/>
      <c r="M45" s="1046"/>
      <c r="N45" s="1046"/>
      <c r="O45" s="1046"/>
      <c r="P45" s="1046"/>
      <c r="Q45" s="1046"/>
    </row>
    <row r="46" spans="1:18" ht="19.899999999999999" customHeight="1"/>
    <row r="47" spans="1:18" ht="19.899999999999999" customHeight="1">
      <c r="A47" s="426" t="s">
        <v>3993</v>
      </c>
    </row>
    <row r="48" spans="1:18" ht="19.899999999999999" customHeight="1">
      <c r="A48" s="427" t="s">
        <v>3994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93" t="s">
        <v>0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 s="1293"/>
      <c r="O2" s="1293"/>
    </row>
    <row r="3" spans="1:18" ht="28.15" customHeight="1">
      <c r="A3" s="1597"/>
      <c r="B3" s="1597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</row>
    <row r="4" spans="1:18" ht="28.15" customHeight="1">
      <c r="A4" s="1293" t="str">
        <f>IA!A4</f>
        <v>2019年08月船期表</v>
      </c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  <c r="M4" s="1293"/>
      <c r="N4" s="1293"/>
      <c r="O4" s="1293"/>
    </row>
    <row r="5" spans="1:18" ht="28.15" customHeight="1" thickBot="1"/>
    <row r="6" spans="1:18" ht="25.9" customHeight="1" thickBot="1">
      <c r="A6" s="1102" t="s">
        <v>318</v>
      </c>
      <c r="B6" s="1103"/>
      <c r="C6" s="1103"/>
      <c r="D6" s="1197" t="s">
        <v>3081</v>
      </c>
      <c r="E6" s="1197"/>
      <c r="F6" s="1197"/>
      <c r="G6" s="1197"/>
      <c r="H6" s="1197" t="s">
        <v>3079</v>
      </c>
      <c r="I6" s="1197"/>
      <c r="J6" s="1197"/>
      <c r="K6" s="143"/>
      <c r="L6" s="1191" t="s">
        <v>2</v>
      </c>
      <c r="M6" s="1185"/>
      <c r="N6" s="1185"/>
      <c r="O6" s="1185"/>
      <c r="P6" s="1460"/>
      <c r="Q6" s="151"/>
      <c r="R6" s="152"/>
    </row>
    <row r="7" spans="1:18" ht="19.899999999999999" customHeight="1">
      <c r="A7" s="1243" t="s">
        <v>3</v>
      </c>
      <c r="B7" s="1514" t="s">
        <v>4</v>
      </c>
      <c r="C7" s="1514" t="s">
        <v>5</v>
      </c>
      <c r="D7" s="1514" t="s">
        <v>6</v>
      </c>
      <c r="E7" s="1514"/>
      <c r="F7" s="1514"/>
      <c r="G7" s="1514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319</v>
      </c>
      <c r="O7" s="124" t="s">
        <v>320</v>
      </c>
      <c r="P7" s="124" t="s">
        <v>29</v>
      </c>
      <c r="Q7" s="124" t="s">
        <v>321</v>
      </c>
      <c r="R7" s="153"/>
    </row>
    <row r="8" spans="1:18" ht="19.899999999999999" customHeight="1">
      <c r="A8" s="1241"/>
      <c r="B8" s="1224"/>
      <c r="C8" s="1224"/>
      <c r="D8" s="1224" t="s">
        <v>118</v>
      </c>
      <c r="E8" s="1224"/>
      <c r="F8" s="1224" t="s">
        <v>119</v>
      </c>
      <c r="G8" s="1582" t="s">
        <v>322</v>
      </c>
      <c r="H8" s="106" t="s">
        <v>15</v>
      </c>
      <c r="I8" s="106" t="s">
        <v>16</v>
      </c>
      <c r="J8" s="125" t="s">
        <v>17</v>
      </c>
      <c r="K8" s="126" t="s">
        <v>269</v>
      </c>
      <c r="M8" s="117" t="s">
        <v>323</v>
      </c>
      <c r="N8" s="117" t="s">
        <v>324</v>
      </c>
      <c r="O8" s="117" t="s">
        <v>325</v>
      </c>
      <c r="P8" s="117" t="s">
        <v>326</v>
      </c>
      <c r="Q8" s="117" t="s">
        <v>327</v>
      </c>
      <c r="R8" s="133" t="s">
        <v>328</v>
      </c>
    </row>
    <row r="9" spans="1:18" ht="19.899999999999999" customHeight="1" thickBot="1">
      <c r="A9" s="1242"/>
      <c r="B9" s="1225"/>
      <c r="C9" s="1225"/>
      <c r="D9" s="1225"/>
      <c r="E9" s="1225"/>
      <c r="F9" s="1225"/>
      <c r="G9" s="1583"/>
      <c r="H9" s="107" t="s">
        <v>512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89">
        <v>14</v>
      </c>
      <c r="B10" s="1247" t="s">
        <v>329</v>
      </c>
      <c r="C10" s="108" t="str">
        <f>VLOOKUP(B10,'ships name'!A:C,2,FALSE)</f>
        <v>APL Changi</v>
      </c>
      <c r="D10" s="1210" t="str">
        <f>TEXT(LEFT(F10,3)-1,"000")&amp;"E"</f>
        <v>186E</v>
      </c>
      <c r="E10" s="1210"/>
      <c r="F10" s="1599" t="s">
        <v>330</v>
      </c>
      <c r="G10" s="1205"/>
      <c r="H10" s="1557">
        <f>I10-1</f>
        <v>42833</v>
      </c>
      <c r="I10" s="1557">
        <f>J10</f>
        <v>42834</v>
      </c>
      <c r="J10" s="1557">
        <v>42834</v>
      </c>
      <c r="K10" s="1571">
        <f>J10+7</f>
        <v>42841</v>
      </c>
      <c r="L10" s="1557">
        <f>J10+27</f>
        <v>42861</v>
      </c>
      <c r="M10" s="1557">
        <f>J10+30</f>
        <v>42864</v>
      </c>
      <c r="N10" s="1557">
        <f>J10+32</f>
        <v>42866</v>
      </c>
      <c r="O10" s="1557">
        <f>J10+35</f>
        <v>42869</v>
      </c>
      <c r="P10" s="1557">
        <f>J10+37</f>
        <v>42871</v>
      </c>
      <c r="Q10" s="1557">
        <f>J10+39</f>
        <v>42873</v>
      </c>
      <c r="R10" s="1554"/>
    </row>
    <row r="11" spans="1:18" ht="19.899999999999999" customHeight="1">
      <c r="A11" s="1590"/>
      <c r="B11" s="1210"/>
      <c r="C11" s="109" t="str">
        <f>VLOOKUP(B10,'ships name'!A:C,3,FALSE)</f>
        <v>美总樟宜</v>
      </c>
      <c r="D11" s="1210"/>
      <c r="E11" s="1210"/>
      <c r="F11" s="1210"/>
      <c r="G11" s="1205"/>
      <c r="H11" s="1558"/>
      <c r="I11" s="1558"/>
      <c r="J11" s="1558"/>
      <c r="K11" s="1572"/>
      <c r="L11" s="1558"/>
      <c r="M11" s="1558"/>
      <c r="N11" s="1558"/>
      <c r="O11" s="1558"/>
      <c r="P11" s="1558"/>
      <c r="Q11" s="1558"/>
      <c r="R11" s="1555"/>
    </row>
    <row r="12" spans="1:18" ht="19.899999999999999" customHeight="1">
      <c r="A12" s="1591" t="str">
        <f>TEXT(A10+1,"00")</f>
        <v>15</v>
      </c>
      <c r="B12" s="1248" t="s">
        <v>331</v>
      </c>
      <c r="C12" s="110" t="str">
        <f>VLOOKUP(B12,'ships name'!A:C,2,FALSE)</f>
        <v>CMA CGM JULES VERNE</v>
      </c>
      <c r="D12" s="1210" t="str">
        <f>TEXT(LEFT(F12,3)-1,"000")&amp;"E"</f>
        <v>188E</v>
      </c>
      <c r="E12" s="1210"/>
      <c r="F12" s="1600" t="s">
        <v>291</v>
      </c>
      <c r="G12" s="1205"/>
      <c r="H12" s="1557">
        <f>I12-1</f>
        <v>42840</v>
      </c>
      <c r="I12" s="1557">
        <f>J12</f>
        <v>42841</v>
      </c>
      <c r="J12" s="1557">
        <f>J10+7</f>
        <v>42841</v>
      </c>
      <c r="K12" s="1571">
        <f>J12+7</f>
        <v>42848</v>
      </c>
      <c r="L12" s="1557">
        <f>J12+27</f>
        <v>42868</v>
      </c>
      <c r="M12" s="1557">
        <f>J12+30</f>
        <v>42871</v>
      </c>
      <c r="N12" s="1557">
        <f>J12+32</f>
        <v>42873</v>
      </c>
      <c r="O12" s="1557">
        <f>J12+35</f>
        <v>42876</v>
      </c>
      <c r="P12" s="1557">
        <f>J12+37</f>
        <v>42878</v>
      </c>
      <c r="Q12" s="1557">
        <f>J12+39</f>
        <v>42880</v>
      </c>
      <c r="R12" s="1554"/>
    </row>
    <row r="13" spans="1:18" ht="19.5" customHeight="1">
      <c r="A13" s="1592"/>
      <c r="B13" s="1210"/>
      <c r="C13" s="109" t="str">
        <f>VLOOKUP(B12,'ships name'!A:C,3,FALSE)</f>
        <v>达飞凡尔纳</v>
      </c>
      <c r="D13" s="1210"/>
      <c r="E13" s="1210"/>
      <c r="F13" s="1601"/>
      <c r="G13" s="1205"/>
      <c r="H13" s="1558"/>
      <c r="I13" s="1558"/>
      <c r="J13" s="1558"/>
      <c r="K13" s="1572"/>
      <c r="L13" s="1558"/>
      <c r="M13" s="1558"/>
      <c r="N13" s="1558"/>
      <c r="O13" s="1558"/>
      <c r="P13" s="1558"/>
      <c r="Q13" s="1558"/>
      <c r="R13" s="1555"/>
    </row>
    <row r="14" spans="1:18" ht="19.899999999999999" customHeight="1">
      <c r="A14" s="1591" t="str">
        <f>TEXT(A12+1,"00")</f>
        <v>16</v>
      </c>
      <c r="B14" s="1210" t="s">
        <v>332</v>
      </c>
      <c r="C14" s="109" t="str">
        <f>VLOOKUP(B14,'ships name'!A:C,2,FALSE)</f>
        <v>CMA CGM GEORG FORSTER</v>
      </c>
      <c r="D14" s="1210" t="str">
        <f>TEXT(LEFT(F14,3)-1,"000")&amp;"E"</f>
        <v>012E</v>
      </c>
      <c r="E14" s="1210"/>
      <c r="F14" s="1602" t="s">
        <v>333</v>
      </c>
      <c r="G14" s="1205"/>
      <c r="H14" s="1557">
        <f>I14-1</f>
        <v>42847</v>
      </c>
      <c r="I14" s="1557">
        <f>J14</f>
        <v>42848</v>
      </c>
      <c r="J14" s="1557">
        <f>J12+7</f>
        <v>42848</v>
      </c>
      <c r="K14" s="1571">
        <f>J14+7</f>
        <v>42855</v>
      </c>
      <c r="L14" s="1557">
        <f>J14+27</f>
        <v>42875</v>
      </c>
      <c r="M14" s="1557">
        <f>J14+30</f>
        <v>42878</v>
      </c>
      <c r="N14" s="1557">
        <f>J14+32</f>
        <v>42880</v>
      </c>
      <c r="O14" s="1557">
        <f>J14+35</f>
        <v>42883</v>
      </c>
      <c r="P14" s="1557">
        <f>J14+37</f>
        <v>42885</v>
      </c>
      <c r="Q14" s="1557">
        <f>J14+39</f>
        <v>42887</v>
      </c>
      <c r="R14" s="1554"/>
    </row>
    <row r="15" spans="1:18" ht="19.899999999999999" customHeight="1">
      <c r="A15" s="1592"/>
      <c r="B15" s="1210"/>
      <c r="C15" s="109" t="str">
        <f>VLOOKUP(B14,'ships name'!A:C,3,FALSE)</f>
        <v>达飞乔致福斯特</v>
      </c>
      <c r="D15" s="1210"/>
      <c r="E15" s="1210"/>
      <c r="F15" s="1601"/>
      <c r="G15" s="1205"/>
      <c r="H15" s="1558"/>
      <c r="I15" s="1558"/>
      <c r="J15" s="1558"/>
      <c r="K15" s="1572"/>
      <c r="L15" s="1558"/>
      <c r="M15" s="1558"/>
      <c r="N15" s="1558"/>
      <c r="O15" s="1558"/>
      <c r="P15" s="1558"/>
      <c r="Q15" s="1558"/>
      <c r="R15" s="1555"/>
    </row>
    <row r="16" spans="1:18" ht="19.899999999999999" customHeight="1">
      <c r="A16" s="1591" t="str">
        <f>TEXT(A14+1,"00")</f>
        <v>17</v>
      </c>
      <c r="B16" s="1210" t="s">
        <v>334</v>
      </c>
      <c r="C16" s="109" t="str">
        <f>VLOOKUP(B16,'ships name'!A:C,2,FALSE)</f>
        <v>CMA CGM CORTE REAL</v>
      </c>
      <c r="D16" s="1210" t="str">
        <f>TEXT(LEFT(F16,3)-1,"000")&amp;"E"</f>
        <v>013E</v>
      </c>
      <c r="E16" s="1210"/>
      <c r="F16" s="1603" t="s">
        <v>335</v>
      </c>
      <c r="G16" s="1205"/>
      <c r="H16" s="1557">
        <f>I16-1</f>
        <v>42854</v>
      </c>
      <c r="I16" s="1557">
        <f>J16</f>
        <v>42855</v>
      </c>
      <c r="J16" s="1557">
        <f>J14+7</f>
        <v>42855</v>
      </c>
      <c r="K16" s="1571">
        <f>J16+7</f>
        <v>42862</v>
      </c>
      <c r="L16" s="1557">
        <f>J16+27</f>
        <v>42882</v>
      </c>
      <c r="M16" s="1557">
        <f>J16+30</f>
        <v>42885</v>
      </c>
      <c r="N16" s="1557">
        <f>J16+32</f>
        <v>42887</v>
      </c>
      <c r="O16" s="1557">
        <f>J16+35</f>
        <v>42890</v>
      </c>
      <c r="P16" s="1557">
        <f>J16+37</f>
        <v>42892</v>
      </c>
      <c r="Q16" s="1557">
        <f>J16+39</f>
        <v>42894</v>
      </c>
      <c r="R16" s="1554"/>
    </row>
    <row r="17" spans="1:18" ht="19.899999999999999" customHeight="1">
      <c r="A17" s="1592"/>
      <c r="B17" s="1210"/>
      <c r="C17" s="109" t="str">
        <f>VLOOKUP(B16,'ships name'!A:C,3,FALSE)</f>
        <v>达飞卡瑞尔</v>
      </c>
      <c r="D17" s="1210"/>
      <c r="E17" s="1210"/>
      <c r="F17" s="1601"/>
      <c r="G17" s="1205"/>
      <c r="H17" s="1558"/>
      <c r="I17" s="1558"/>
      <c r="J17" s="1558"/>
      <c r="K17" s="1572"/>
      <c r="L17" s="1558"/>
      <c r="M17" s="1558"/>
      <c r="N17" s="1558"/>
      <c r="O17" s="1558"/>
      <c r="P17" s="1558"/>
      <c r="Q17" s="1558"/>
      <c r="R17" s="1555"/>
    </row>
    <row r="18" spans="1:18" ht="19.899999999999999" customHeight="1">
      <c r="A18" s="1591" t="str">
        <f>TEXT(A16+1,"00")</f>
        <v>18</v>
      </c>
      <c r="B18" s="1210" t="s">
        <v>336</v>
      </c>
      <c r="C18" s="109" t="str">
        <f>VLOOKUP(B18,'ships name'!A:C,2,FALSE)</f>
        <v>CMA CGM BOUGAINVILLE</v>
      </c>
      <c r="D18" s="1266" t="str">
        <f>TEXT(LEFT(F18,3)-1,"000")&amp;"E"</f>
        <v>016E</v>
      </c>
      <c r="E18" s="1210"/>
      <c r="F18" s="1520" t="s">
        <v>337</v>
      </c>
      <c r="G18" s="1210"/>
      <c r="H18" s="1557">
        <f>I18-1</f>
        <v>42861</v>
      </c>
      <c r="I18" s="1557">
        <f>J18</f>
        <v>42862</v>
      </c>
      <c r="J18" s="1557">
        <f>J16+7</f>
        <v>42862</v>
      </c>
      <c r="K18" s="1571">
        <f>J18+7</f>
        <v>42869</v>
      </c>
      <c r="L18" s="1557">
        <f>J18+27</f>
        <v>42889</v>
      </c>
      <c r="M18" s="1557">
        <f>J18+30</f>
        <v>42892</v>
      </c>
      <c r="N18" s="1557">
        <f>J18+32</f>
        <v>42894</v>
      </c>
      <c r="O18" s="1557">
        <f>J18+35</f>
        <v>42897</v>
      </c>
      <c r="P18" s="1557">
        <f>J18+37</f>
        <v>42899</v>
      </c>
      <c r="Q18" s="1557">
        <f>J18+39</f>
        <v>42901</v>
      </c>
      <c r="R18" s="1554"/>
    </row>
    <row r="19" spans="1:18" ht="19.899999999999999" customHeight="1" thickBot="1">
      <c r="A19" s="1593"/>
      <c r="B19" s="1206"/>
      <c r="C19" s="111" t="str">
        <f>VLOOKUP(B18,'ships name'!A:C,3,FALSE)</f>
        <v>达飞布甘维尔</v>
      </c>
      <c r="D19" s="1267"/>
      <c r="E19" s="1206"/>
      <c r="F19" s="1206"/>
      <c r="G19" s="1206"/>
      <c r="H19" s="1559"/>
      <c r="I19" s="1559"/>
      <c r="J19" s="1559"/>
      <c r="K19" s="1573"/>
      <c r="L19" s="1559"/>
      <c r="M19" s="1559"/>
      <c r="N19" s="1559"/>
      <c r="O19" s="1559"/>
      <c r="P19" s="1559"/>
      <c r="Q19" s="1559"/>
      <c r="R19" s="1556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56" t="s">
        <v>338</v>
      </c>
      <c r="B22" s="1257"/>
      <c r="C22" s="1257"/>
      <c r="D22" s="1197" t="s">
        <v>74</v>
      </c>
      <c r="E22" s="1197"/>
      <c r="F22" s="1197"/>
      <c r="G22" s="1197"/>
      <c r="H22" s="1197" t="s">
        <v>75</v>
      </c>
      <c r="I22" s="1197"/>
      <c r="J22" s="1197"/>
      <c r="K22" s="132"/>
      <c r="L22" s="1598" t="s">
        <v>2</v>
      </c>
      <c r="M22" s="1185"/>
      <c r="N22" s="1185"/>
      <c r="O22" s="1186"/>
    </row>
    <row r="23" spans="1:18" ht="19.899999999999999" customHeight="1">
      <c r="A23" s="1109" t="s">
        <v>3</v>
      </c>
      <c r="B23" s="1111" t="s">
        <v>4</v>
      </c>
      <c r="C23" s="1111" t="s">
        <v>5</v>
      </c>
      <c r="D23" s="1111" t="s">
        <v>6</v>
      </c>
      <c r="E23" s="1111"/>
      <c r="F23" s="1111"/>
      <c r="G23" s="1111"/>
      <c r="H23" s="117" t="s">
        <v>7</v>
      </c>
      <c r="I23" s="117" t="s">
        <v>8</v>
      </c>
      <c r="J23" s="133" t="s">
        <v>9</v>
      </c>
      <c r="K23" s="134"/>
      <c r="L23" s="135" t="s">
        <v>320</v>
      </c>
      <c r="M23" s="124" t="s">
        <v>319</v>
      </c>
      <c r="N23" s="136" t="s">
        <v>339</v>
      </c>
      <c r="O23" s="137"/>
    </row>
    <row r="24" spans="1:18" ht="19.899999999999999" customHeight="1">
      <c r="A24" s="1109"/>
      <c r="B24" s="1111"/>
      <c r="C24" s="1111"/>
      <c r="D24" s="1111" t="s">
        <v>118</v>
      </c>
      <c r="E24" s="1111"/>
      <c r="F24" s="1111" t="s">
        <v>119</v>
      </c>
      <c r="G24" s="1111"/>
      <c r="H24" s="117" t="s">
        <v>15</v>
      </c>
      <c r="I24" s="117" t="s">
        <v>16</v>
      </c>
      <c r="J24" s="133" t="s">
        <v>17</v>
      </c>
      <c r="K24" s="126" t="s">
        <v>269</v>
      </c>
      <c r="L24" s="138" t="s">
        <v>325</v>
      </c>
      <c r="M24" s="117" t="s">
        <v>324</v>
      </c>
      <c r="N24" s="117" t="s">
        <v>340</v>
      </c>
      <c r="O24" s="139"/>
    </row>
    <row r="25" spans="1:18" ht="19.899999999999999" customHeight="1">
      <c r="A25" s="1531"/>
      <c r="B25" s="1516"/>
      <c r="C25" s="1516"/>
      <c r="D25" s="1516"/>
      <c r="E25" s="1516"/>
      <c r="F25" s="1516"/>
      <c r="G25" s="1516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89">
        <f>A10+1</f>
        <v>15</v>
      </c>
      <c r="B26" s="1247" t="s">
        <v>341</v>
      </c>
      <c r="C26" s="108" t="str">
        <f>VLOOKUP(B26,'ships name'!A:C,2,FALSE)</f>
        <v>COSCO PORTUGAL</v>
      </c>
      <c r="D26" s="1210" t="str">
        <f>TEXT(LEFT(F26,3)-1,"000")&amp;"E"</f>
        <v>046E</v>
      </c>
      <c r="E26" s="1210"/>
      <c r="F26" s="1584" t="s">
        <v>342</v>
      </c>
      <c r="G26" s="1210"/>
      <c r="H26" s="1512">
        <f>I26-1</f>
        <v>42834</v>
      </c>
      <c r="I26" s="1220">
        <f>J26</f>
        <v>42835</v>
      </c>
      <c r="J26" s="1203">
        <v>42835</v>
      </c>
      <c r="K26" s="1574">
        <f>J26+6</f>
        <v>42841</v>
      </c>
      <c r="L26" s="1568">
        <f>J26+27</f>
        <v>42862</v>
      </c>
      <c r="M26" s="1560">
        <f>J26+32</f>
        <v>42867</v>
      </c>
      <c r="N26" s="1560">
        <f>J26+35</f>
        <v>42870</v>
      </c>
      <c r="O26" s="1562"/>
    </row>
    <row r="27" spans="1:18" ht="19.899999999999999" customHeight="1">
      <c r="A27" s="1590"/>
      <c r="B27" s="1210"/>
      <c r="C27" s="109" t="str">
        <f>VLOOKUP(B26,'ships name'!A:C,3,FALSE)</f>
        <v>中远葡萄牙</v>
      </c>
      <c r="D27" s="1210"/>
      <c r="E27" s="1210"/>
      <c r="F27" s="1210"/>
      <c r="G27" s="1210"/>
      <c r="H27" s="1512"/>
      <c r="I27" s="1205"/>
      <c r="J27" s="1207"/>
      <c r="K27" s="1572"/>
      <c r="L27" s="1566"/>
      <c r="M27" s="1220"/>
      <c r="N27" s="1220"/>
      <c r="O27" s="1203"/>
    </row>
    <row r="28" spans="1:18" ht="19.899999999999999" customHeight="1">
      <c r="A28" s="1591">
        <f>A12+1</f>
        <v>16</v>
      </c>
      <c r="B28" s="1248" t="s">
        <v>343</v>
      </c>
      <c r="C28" s="110" t="str">
        <f>VLOOKUP(B28,'ships name'!A:C,2,FALSE)</f>
        <v xml:space="preserve">COSCO NETHERLANDS </v>
      </c>
      <c r="D28" s="1210" t="str">
        <f>TEXT(LEFT(F28,3)-1,"000")&amp;"E"</f>
        <v>003E</v>
      </c>
      <c r="E28" s="1210"/>
      <c r="F28" s="1584" t="s">
        <v>344</v>
      </c>
      <c r="G28" s="1210"/>
      <c r="H28" s="1512">
        <f>H26+7</f>
        <v>42841</v>
      </c>
      <c r="I28" s="1220">
        <f>I26+7</f>
        <v>42842</v>
      </c>
      <c r="J28" s="1203">
        <f>J26+7</f>
        <v>42842</v>
      </c>
      <c r="K28" s="1571">
        <f>J28+6</f>
        <v>42848</v>
      </c>
      <c r="L28" s="1565">
        <f>J28+27</f>
        <v>42869</v>
      </c>
      <c r="M28" s="1227">
        <f>J28+32</f>
        <v>42874</v>
      </c>
      <c r="N28" s="1227">
        <f>J28+35</f>
        <v>42877</v>
      </c>
      <c r="O28" s="1310"/>
    </row>
    <row r="29" spans="1:18" ht="19.899999999999999" customHeight="1">
      <c r="A29" s="1592"/>
      <c r="B29" s="1210"/>
      <c r="C29" s="109" t="str">
        <f>VLOOKUP(B28,'ships name'!A:C,3,FALSE)</f>
        <v>中远荷兰</v>
      </c>
      <c r="D29" s="1210"/>
      <c r="E29" s="1210"/>
      <c r="F29" s="1210"/>
      <c r="G29" s="1210"/>
      <c r="H29" s="1512"/>
      <c r="I29" s="1205"/>
      <c r="J29" s="1207"/>
      <c r="K29" s="1572"/>
      <c r="L29" s="1566"/>
      <c r="M29" s="1220"/>
      <c r="N29" s="1220"/>
      <c r="O29" s="1203"/>
    </row>
    <row r="30" spans="1:18" ht="19.899999999999999" customHeight="1">
      <c r="A30" s="1591">
        <f>A14+1</f>
        <v>17</v>
      </c>
      <c r="B30" s="1210" t="s">
        <v>345</v>
      </c>
      <c r="C30" s="110" t="str">
        <f>VLOOKUP(B30,'ships name'!A:C,2,FALSE)</f>
        <v xml:space="preserve">CSCL SATURN </v>
      </c>
      <c r="D30" s="1210" t="str">
        <f>TEXT(LEFT(F30,3)-1,"000")&amp;"E"</f>
        <v>050E</v>
      </c>
      <c r="E30" s="1210"/>
      <c r="F30" s="1584" t="s">
        <v>346</v>
      </c>
      <c r="G30" s="1210"/>
      <c r="H30" s="1512">
        <f>H28+7</f>
        <v>42848</v>
      </c>
      <c r="I30" s="1220">
        <f>I28+7</f>
        <v>42849</v>
      </c>
      <c r="J30" s="1203">
        <f>J28+7</f>
        <v>42849</v>
      </c>
      <c r="K30" s="1571">
        <f>J30+6</f>
        <v>42855</v>
      </c>
      <c r="L30" s="1565">
        <f>J30+27</f>
        <v>42876</v>
      </c>
      <c r="M30" s="1227">
        <f>J30+32</f>
        <v>42881</v>
      </c>
      <c r="N30" s="1227">
        <f>J30+35</f>
        <v>42884</v>
      </c>
      <c r="O30" s="1310"/>
    </row>
    <row r="31" spans="1:18" ht="19.899999999999999" customHeight="1">
      <c r="A31" s="1592"/>
      <c r="B31" s="1210"/>
      <c r="C31" s="109" t="str">
        <f>VLOOKUP(B30,'ships name'!A:C,3,FALSE)</f>
        <v>中海土星</v>
      </c>
      <c r="D31" s="1210"/>
      <c r="E31" s="1210"/>
      <c r="F31" s="1210"/>
      <c r="G31" s="1210"/>
      <c r="H31" s="1512"/>
      <c r="I31" s="1205"/>
      <c r="J31" s="1207"/>
      <c r="K31" s="1572"/>
      <c r="L31" s="1566"/>
      <c r="M31" s="1220"/>
      <c r="N31" s="1220"/>
      <c r="O31" s="1203"/>
    </row>
    <row r="32" spans="1:18" ht="19.899999999999999" customHeight="1">
      <c r="A32" s="1591">
        <f>A16+1</f>
        <v>18</v>
      </c>
      <c r="B32" s="1210" t="s">
        <v>27</v>
      </c>
      <c r="C32" s="110" t="str">
        <f>VLOOKUP(B32,'ships name'!A:C,2,FALSE)</f>
        <v>TO BE ADVISED</v>
      </c>
      <c r="D32" s="1210" t="str">
        <f>TEXT(LEFT(F32,3)-1,"000")&amp;"E"</f>
        <v>052E</v>
      </c>
      <c r="E32" s="1210"/>
      <c r="F32" s="1584" t="s">
        <v>347</v>
      </c>
      <c r="G32" s="1210"/>
      <c r="H32" s="1512">
        <f>H30+7</f>
        <v>42855</v>
      </c>
      <c r="I32" s="1220">
        <f>I30+7</f>
        <v>42856</v>
      </c>
      <c r="J32" s="1203">
        <f>J30+7</f>
        <v>42856</v>
      </c>
      <c r="K32" s="1571">
        <f>J32+6</f>
        <v>42862</v>
      </c>
      <c r="L32" s="1565">
        <f>J32+27</f>
        <v>42883</v>
      </c>
      <c r="M32" s="1227">
        <f>J32+32</f>
        <v>42888</v>
      </c>
      <c r="N32" s="1227">
        <f>J32+35</f>
        <v>42891</v>
      </c>
      <c r="O32" s="1310"/>
    </row>
    <row r="33" spans="1:18" ht="19.899999999999999" customHeight="1">
      <c r="A33" s="1592"/>
      <c r="B33" s="1210"/>
      <c r="C33" s="109" t="str">
        <f>VLOOKUP(B32,'ships name'!A:C,3,FALSE)</f>
        <v>TO BE ADVISED</v>
      </c>
      <c r="D33" s="1210"/>
      <c r="E33" s="1210"/>
      <c r="F33" s="1210"/>
      <c r="G33" s="1210"/>
      <c r="H33" s="1512"/>
      <c r="I33" s="1205"/>
      <c r="J33" s="1207"/>
      <c r="K33" s="1572"/>
      <c r="L33" s="1566"/>
      <c r="M33" s="1220"/>
      <c r="N33" s="1220"/>
      <c r="O33" s="1203"/>
    </row>
    <row r="34" spans="1:18" ht="19.899999999999999" customHeight="1">
      <c r="A34" s="1591">
        <f>A18+1</f>
        <v>19</v>
      </c>
      <c r="B34" s="1210" t="s">
        <v>348</v>
      </c>
      <c r="C34" s="110" t="str">
        <f>VLOOKUP(B34,'ships name'!A:C,2,FALSE)</f>
        <v>COSCO BELGIUM</v>
      </c>
      <c r="D34" s="1266" t="str">
        <f>TEXT(LEFT(F34,3)-1,"000")&amp;"E"</f>
        <v>054E</v>
      </c>
      <c r="E34" s="1210"/>
      <c r="F34" s="1520" t="s">
        <v>349</v>
      </c>
      <c r="G34" s="1210"/>
      <c r="H34" s="1512">
        <f>H32+7</f>
        <v>42862</v>
      </c>
      <c r="I34" s="1205">
        <f>I32+7</f>
        <v>42863</v>
      </c>
      <c r="J34" s="1207">
        <f>J32+7</f>
        <v>42863</v>
      </c>
      <c r="K34" s="1571">
        <f>J34+6</f>
        <v>42869</v>
      </c>
      <c r="L34" s="1565">
        <f>J34+27</f>
        <v>42890</v>
      </c>
      <c r="M34" s="1227">
        <f>J34+32</f>
        <v>42895</v>
      </c>
      <c r="N34" s="1227">
        <f>J34+35</f>
        <v>42898</v>
      </c>
      <c r="O34" s="1563"/>
    </row>
    <row r="35" spans="1:18" ht="19.899999999999999" customHeight="1">
      <c r="A35" s="1593"/>
      <c r="B35" s="1206"/>
      <c r="C35" s="111" t="str">
        <f>VLOOKUP(B34,'ships name'!A:C,3,FALSE)</f>
        <v>中远比利时</v>
      </c>
      <c r="D35" s="1267"/>
      <c r="E35" s="1206"/>
      <c r="F35" s="1206"/>
      <c r="G35" s="1206"/>
      <c r="H35" s="1513"/>
      <c r="I35" s="1490"/>
      <c r="J35" s="1209"/>
      <c r="K35" s="1573"/>
      <c r="L35" s="1567"/>
      <c r="M35" s="1141"/>
      <c r="N35" s="1141"/>
      <c r="O35" s="1561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56" t="s">
        <v>350</v>
      </c>
      <c r="B37" s="1257"/>
      <c r="C37" s="1257"/>
      <c r="D37" s="1197" t="s">
        <v>3081</v>
      </c>
      <c r="E37" s="1197"/>
      <c r="F37" s="1197"/>
      <c r="G37" s="1197"/>
      <c r="H37" s="1197" t="s">
        <v>3079</v>
      </c>
      <c r="I37" s="1197"/>
      <c r="J37" s="1197"/>
      <c r="K37" s="143"/>
      <c r="L37" s="1191" t="s">
        <v>2</v>
      </c>
      <c r="M37" s="1185"/>
      <c r="N37" s="1185"/>
      <c r="O37" s="1185"/>
      <c r="P37" s="1186"/>
    </row>
    <row r="38" spans="1:18" ht="19.899999999999999" customHeight="1">
      <c r="A38" s="1109" t="s">
        <v>3</v>
      </c>
      <c r="B38" s="1111" t="s">
        <v>4</v>
      </c>
      <c r="C38" s="1111" t="s">
        <v>5</v>
      </c>
      <c r="D38" s="1111" t="s">
        <v>6</v>
      </c>
      <c r="E38" s="1111"/>
      <c r="F38" s="1111"/>
      <c r="G38" s="1111"/>
      <c r="H38" s="117" t="s">
        <v>7</v>
      </c>
      <c r="I38" s="117" t="s">
        <v>8</v>
      </c>
      <c r="J38" s="133" t="s">
        <v>9</v>
      </c>
      <c r="K38" s="144"/>
      <c r="L38" s="135" t="s">
        <v>320</v>
      </c>
      <c r="M38" s="136" t="s">
        <v>319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9"/>
      <c r="B39" s="1111"/>
      <c r="C39" s="1111"/>
      <c r="D39" s="1111" t="s">
        <v>118</v>
      </c>
      <c r="E39" s="1111"/>
      <c r="F39" s="1111" t="s">
        <v>119</v>
      </c>
      <c r="G39" s="1111"/>
      <c r="H39" s="117" t="s">
        <v>15</v>
      </c>
      <c r="I39" s="117" t="s">
        <v>16</v>
      </c>
      <c r="J39" s="133" t="s">
        <v>17</v>
      </c>
      <c r="K39" s="126" t="s">
        <v>269</v>
      </c>
      <c r="L39" s="138" t="s">
        <v>327</v>
      </c>
      <c r="M39" s="138" t="s">
        <v>325</v>
      </c>
      <c r="N39" s="117" t="s">
        <v>324</v>
      </c>
      <c r="O39" s="117" t="s">
        <v>340</v>
      </c>
      <c r="P39" s="147" t="s">
        <v>351</v>
      </c>
      <c r="Q39" s="103" t="s">
        <v>284</v>
      </c>
      <c r="R39" s="103" t="s">
        <v>29</v>
      </c>
    </row>
    <row r="40" spans="1:18" ht="19.899999999999999" customHeight="1" thickBot="1">
      <c r="A40" s="1531"/>
      <c r="B40" s="1516"/>
      <c r="C40" s="1516"/>
      <c r="D40" s="1516"/>
      <c r="E40" s="1516"/>
      <c r="F40" s="1516"/>
      <c r="G40" s="1516"/>
      <c r="H40" s="118" t="s">
        <v>513</v>
      </c>
      <c r="I40" s="140"/>
      <c r="J40" s="140"/>
      <c r="K40" s="128"/>
      <c r="L40" s="141" t="s">
        <v>67</v>
      </c>
      <c r="M40" s="118" t="s">
        <v>68</v>
      </c>
      <c r="N40" s="118" t="s">
        <v>352</v>
      </c>
      <c r="O40" s="148" t="s">
        <v>226</v>
      </c>
      <c r="P40" s="149" t="s">
        <v>353</v>
      </c>
    </row>
    <row r="41" spans="1:18" ht="19.899999999999999" customHeight="1">
      <c r="A41" s="1244">
        <f>A10</f>
        <v>14</v>
      </c>
      <c r="B41" s="1247" t="s">
        <v>354</v>
      </c>
      <c r="C41" s="108" t="str">
        <f>VLOOKUP(B41,'ships name'!A:C,2,FALSE)</f>
        <v>CMA CGM AMERIGO VESPUCCI</v>
      </c>
      <c r="D41" s="1210" t="str">
        <f>TEXT(LEFT(F41,3)-1,"000")&amp;"E"</f>
        <v>010E</v>
      </c>
      <c r="E41" s="1210"/>
      <c r="F41" s="1581" t="s">
        <v>355</v>
      </c>
      <c r="G41" s="1248"/>
      <c r="H41" s="1220">
        <f>I41-1</f>
        <v>42829</v>
      </c>
      <c r="I41" s="1220">
        <f>J41-1</f>
        <v>42830</v>
      </c>
      <c r="J41" s="1203">
        <v>42831</v>
      </c>
      <c r="K41" s="1574">
        <f>J41+10</f>
        <v>42841</v>
      </c>
      <c r="L41" s="1568">
        <f>J41+30</f>
        <v>42861</v>
      </c>
      <c r="M41" s="1560">
        <f>J41+32</f>
        <v>42863</v>
      </c>
      <c r="N41" s="1560">
        <f>J41+34</f>
        <v>42865</v>
      </c>
      <c r="O41" s="1564">
        <f>J41+38</f>
        <v>42869</v>
      </c>
      <c r="P41" s="1562">
        <f>J41+47</f>
        <v>42878</v>
      </c>
    </row>
    <row r="42" spans="1:18" ht="19.899999999999999" customHeight="1">
      <c r="A42" s="1241"/>
      <c r="B42" s="1210"/>
      <c r="C42" s="109" t="str">
        <f>VLOOKUP(B41,'ships name'!A:C,3,FALSE)</f>
        <v>达飞韦斯普奇</v>
      </c>
      <c r="D42" s="1210"/>
      <c r="E42" s="1210"/>
      <c r="F42" s="1210"/>
      <c r="G42" s="1210"/>
      <c r="H42" s="1205"/>
      <c r="I42" s="1205"/>
      <c r="J42" s="1207"/>
      <c r="K42" s="1572"/>
      <c r="L42" s="1566"/>
      <c r="M42" s="1220"/>
      <c r="N42" s="1220"/>
      <c r="O42" s="1507"/>
      <c r="P42" s="1203"/>
    </row>
    <row r="43" spans="1:18" ht="19.899999999999999" customHeight="1">
      <c r="A43" s="1244" t="str">
        <f>A12</f>
        <v>15</v>
      </c>
      <c r="B43" s="1248" t="s">
        <v>356</v>
      </c>
      <c r="C43" s="110" t="str">
        <f>VLOOKUP(B43,'ships name'!A:C,2,FALSE)</f>
        <v>CMA CGM ALASKA</v>
      </c>
      <c r="D43" s="1210" t="str">
        <f>TEXT(LEFT(F43,3)-1,"000")&amp;"E"</f>
        <v>012E</v>
      </c>
      <c r="E43" s="1210"/>
      <c r="F43" s="1584" t="s">
        <v>333</v>
      </c>
      <c r="G43" s="1248"/>
      <c r="H43" s="1370">
        <f>H41+7</f>
        <v>42836</v>
      </c>
      <c r="I43" s="1370">
        <f>H43+1</f>
        <v>42837</v>
      </c>
      <c r="J43" s="1310">
        <f>J41+7</f>
        <v>42838</v>
      </c>
      <c r="K43" s="1571">
        <f>J43+10</f>
        <v>42848</v>
      </c>
      <c r="L43" s="1565">
        <f>J43+30</f>
        <v>42868</v>
      </c>
      <c r="M43" s="1227">
        <f>J43+32</f>
        <v>42870</v>
      </c>
      <c r="N43" s="1227">
        <f>J43+34</f>
        <v>42872</v>
      </c>
      <c r="O43" s="1370">
        <f>J43+38</f>
        <v>42876</v>
      </c>
      <c r="P43" s="1310">
        <f>J43+47</f>
        <v>42885</v>
      </c>
    </row>
    <row r="44" spans="1:18" ht="19.899999999999999" customHeight="1">
      <c r="A44" s="1241"/>
      <c r="B44" s="1210"/>
      <c r="C44" s="109">
        <f>VLOOKUP(B43,'ships name'!A:C,3,FALSE)</f>
        <v>0</v>
      </c>
      <c r="D44" s="1210"/>
      <c r="E44" s="1210"/>
      <c r="F44" s="1210"/>
      <c r="G44" s="1210"/>
      <c r="H44" s="1507"/>
      <c r="I44" s="1507"/>
      <c r="J44" s="1203"/>
      <c r="K44" s="1572"/>
      <c r="L44" s="1566"/>
      <c r="M44" s="1220"/>
      <c r="N44" s="1220"/>
      <c r="O44" s="1507"/>
      <c r="P44" s="1203"/>
    </row>
    <row r="45" spans="1:18" ht="19.899999999999999" customHeight="1">
      <c r="A45" s="1244" t="str">
        <f>A14</f>
        <v>16</v>
      </c>
      <c r="B45" s="1248" t="s">
        <v>357</v>
      </c>
      <c r="C45" s="110" t="str">
        <f>VLOOKUP(B45,'ships name'!A:C,2,FALSE)</f>
        <v>CMA CGM LAPEROUSE</v>
      </c>
      <c r="D45" s="1210" t="str">
        <f>TEXT(LEFT(F45,3)-1,"000")&amp;"E"</f>
        <v>014E</v>
      </c>
      <c r="E45" s="1210"/>
      <c r="F45" s="1248" t="s">
        <v>358</v>
      </c>
      <c r="G45" s="1205"/>
      <c r="H45" s="1370">
        <f>H43+7</f>
        <v>42843</v>
      </c>
      <c r="I45" s="1370">
        <f>H45+1</f>
        <v>42844</v>
      </c>
      <c r="J45" s="1310">
        <f>J43+7</f>
        <v>42845</v>
      </c>
      <c r="K45" s="1571">
        <f>J45+10</f>
        <v>42855</v>
      </c>
      <c r="L45" s="1227">
        <f>J45+30</f>
        <v>42875</v>
      </c>
      <c r="M45" s="1227">
        <f>J45+32</f>
        <v>42877</v>
      </c>
      <c r="N45" s="1227">
        <f>J45+34</f>
        <v>42879</v>
      </c>
      <c r="O45" s="1370">
        <f>J45+38</f>
        <v>42883</v>
      </c>
      <c r="P45" s="1310">
        <f>J45+47</f>
        <v>42892</v>
      </c>
    </row>
    <row r="46" spans="1:18" ht="19.899999999999999" customHeight="1">
      <c r="A46" s="1241"/>
      <c r="B46" s="1210"/>
      <c r="C46" s="109" t="str">
        <f>VLOOKUP(B45,'ships name'!A:C,3,FALSE)</f>
        <v>达飞拉彼鲁兹</v>
      </c>
      <c r="D46" s="1210"/>
      <c r="E46" s="1210"/>
      <c r="F46" s="1210"/>
      <c r="G46" s="1205"/>
      <c r="H46" s="1507"/>
      <c r="I46" s="1507"/>
      <c r="J46" s="1203"/>
      <c r="K46" s="1572"/>
      <c r="L46" s="1220"/>
      <c r="M46" s="1220"/>
      <c r="N46" s="1220"/>
      <c r="O46" s="1507"/>
      <c r="P46" s="1203"/>
    </row>
    <row r="47" spans="1:18" ht="19.899999999999999" customHeight="1">
      <c r="A47" s="1244" t="str">
        <f>A16</f>
        <v>17</v>
      </c>
      <c r="B47" s="1248"/>
      <c r="C47" s="110" t="e">
        <f>VLOOKUP(B47,'ships name'!A:C,2,FALSE)</f>
        <v>#N/A</v>
      </c>
      <c r="D47" s="1210" t="str">
        <f>TEXT(LEFT(F47,3)-1,"000")&amp;"E"</f>
        <v>017E</v>
      </c>
      <c r="E47" s="1210"/>
      <c r="F47" s="1248" t="s">
        <v>359</v>
      </c>
      <c r="G47" s="1205"/>
      <c r="H47" s="1370">
        <f>H45+7</f>
        <v>42850</v>
      </c>
      <c r="I47" s="1370">
        <f>H47+1</f>
        <v>42851</v>
      </c>
      <c r="J47" s="1310">
        <f>J45+7</f>
        <v>42852</v>
      </c>
      <c r="K47" s="1571">
        <f>J47+10</f>
        <v>42862</v>
      </c>
      <c r="L47" s="1227">
        <f>J47+30</f>
        <v>42882</v>
      </c>
      <c r="M47" s="1227">
        <f>J47+32</f>
        <v>42884</v>
      </c>
      <c r="N47" s="1227">
        <f>J47+34</f>
        <v>42886</v>
      </c>
      <c r="O47" s="1370">
        <f>J47+38</f>
        <v>42890</v>
      </c>
      <c r="P47" s="1310">
        <f>J47+47</f>
        <v>42899</v>
      </c>
    </row>
    <row r="48" spans="1:18" ht="19.899999999999999" customHeight="1">
      <c r="A48" s="1241"/>
      <c r="B48" s="1210"/>
      <c r="C48" s="109" t="e">
        <f>VLOOKUP(B47,'ships name'!A:C,3,FALSE)</f>
        <v>#N/A</v>
      </c>
      <c r="D48" s="1210"/>
      <c r="E48" s="1210"/>
      <c r="F48" s="1210"/>
      <c r="G48" s="1205"/>
      <c r="H48" s="1507"/>
      <c r="I48" s="1507"/>
      <c r="J48" s="1203"/>
      <c r="K48" s="1572"/>
      <c r="L48" s="1220"/>
      <c r="M48" s="1220"/>
      <c r="N48" s="1220"/>
      <c r="O48" s="1507"/>
      <c r="P48" s="1203"/>
    </row>
    <row r="49" spans="1:17" ht="19.899999999999999" customHeight="1">
      <c r="A49" s="1244" t="str">
        <f>A18</f>
        <v>18</v>
      </c>
      <c r="B49" s="1248" t="s">
        <v>360</v>
      </c>
      <c r="C49" s="110" t="str">
        <f>VLOOKUP(B49,'ships name'!A:C,2,FALSE)</f>
        <v>APL Merlion</v>
      </c>
      <c r="D49" s="1266" t="str">
        <f>TEXT(LEFT(F49,3)-1,"000")&amp;"E"</f>
        <v>017E</v>
      </c>
      <c r="E49" s="1210"/>
      <c r="F49" s="1520" t="s">
        <v>359</v>
      </c>
      <c r="G49" s="1210"/>
      <c r="H49" s="1205">
        <f>H47+7</f>
        <v>42857</v>
      </c>
      <c r="I49" s="1205">
        <f>H49+1</f>
        <v>42858</v>
      </c>
      <c r="J49" s="1207">
        <f>J47+7</f>
        <v>42859</v>
      </c>
      <c r="K49" s="1571">
        <f>J49+10</f>
        <v>42869</v>
      </c>
      <c r="L49" s="1569">
        <f>J49+30</f>
        <v>42889</v>
      </c>
      <c r="M49" s="1227">
        <f>J49+32</f>
        <v>42891</v>
      </c>
      <c r="N49" s="1227">
        <f>J49+34</f>
        <v>42893</v>
      </c>
      <c r="O49" s="1370">
        <f>J49+38</f>
        <v>42897</v>
      </c>
      <c r="P49" s="1310">
        <f>J49+47</f>
        <v>42906</v>
      </c>
    </row>
    <row r="50" spans="1:17" ht="19.899999999999999" customHeight="1" thickBot="1">
      <c r="A50" s="1241"/>
      <c r="B50" s="1206"/>
      <c r="C50" s="111" t="str">
        <f>VLOOKUP(B49,'ships name'!A:C,3,FALSE)</f>
        <v>美总默林</v>
      </c>
      <c r="D50" s="1267"/>
      <c r="E50" s="1206"/>
      <c r="F50" s="1206"/>
      <c r="G50" s="1206"/>
      <c r="H50" s="1490"/>
      <c r="I50" s="1490"/>
      <c r="J50" s="1209"/>
      <c r="K50" s="1573"/>
      <c r="L50" s="1570"/>
      <c r="M50" s="1141"/>
      <c r="N50" s="1141"/>
      <c r="O50" s="1511"/>
      <c r="P50" s="1561"/>
    </row>
    <row r="51" spans="1:17" ht="19.899999999999999" customHeight="1" thickBot="1"/>
    <row r="52" spans="1:17" s="100" customFormat="1" ht="25.9" customHeight="1">
      <c r="A52" s="1256" t="s">
        <v>361</v>
      </c>
      <c r="B52" s="1257"/>
      <c r="C52" s="1257"/>
      <c r="D52" s="1197" t="s">
        <v>3080</v>
      </c>
      <c r="E52" s="1197"/>
      <c r="F52" s="1197"/>
      <c r="G52" s="1197"/>
      <c r="H52" s="1197" t="s">
        <v>3079</v>
      </c>
      <c r="I52" s="1197"/>
      <c r="J52" s="1197"/>
      <c r="K52" s="150"/>
      <c r="L52" s="1594" t="s">
        <v>2</v>
      </c>
      <c r="M52" s="1595"/>
      <c r="N52" s="1595"/>
      <c r="O52" s="1596"/>
      <c r="Q52" s="100">
        <v>1</v>
      </c>
    </row>
    <row r="53" spans="1:17" ht="19.899999999999999" customHeight="1">
      <c r="A53" s="1109" t="s">
        <v>3</v>
      </c>
      <c r="B53" s="1111" t="s">
        <v>4</v>
      </c>
      <c r="C53" s="1111" t="s">
        <v>5</v>
      </c>
      <c r="D53" s="1111" t="s">
        <v>6</v>
      </c>
      <c r="E53" s="1111"/>
      <c r="F53" s="1111"/>
      <c r="G53" s="1111"/>
      <c r="H53" s="117" t="s">
        <v>7</v>
      </c>
      <c r="I53" s="117" t="s">
        <v>8</v>
      </c>
      <c r="J53" s="133" t="s">
        <v>9</v>
      </c>
      <c r="K53" s="144"/>
      <c r="L53" s="136" t="s">
        <v>362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9"/>
      <c r="B54" s="1111"/>
      <c r="C54" s="1111"/>
      <c r="D54" s="1111" t="s">
        <v>118</v>
      </c>
      <c r="E54" s="1111" t="s">
        <v>29</v>
      </c>
      <c r="F54" s="1111" t="s">
        <v>119</v>
      </c>
      <c r="G54" s="1111"/>
      <c r="H54" s="117" t="s">
        <v>15</v>
      </c>
      <c r="I54" s="117" t="s">
        <v>16</v>
      </c>
      <c r="J54" s="133" t="s">
        <v>17</v>
      </c>
      <c r="K54" s="126" t="s">
        <v>269</v>
      </c>
      <c r="L54" s="138" t="s">
        <v>325</v>
      </c>
      <c r="M54" s="117" t="s">
        <v>363</v>
      </c>
      <c r="N54" s="117" t="s">
        <v>364</v>
      </c>
      <c r="O54" s="139" t="s">
        <v>365</v>
      </c>
    </row>
    <row r="55" spans="1:17" ht="19.899999999999999" customHeight="1">
      <c r="A55" s="1531"/>
      <c r="B55" s="1516"/>
      <c r="C55" s="1516"/>
      <c r="D55" s="1516"/>
      <c r="E55" s="1516"/>
      <c r="F55" s="1516"/>
      <c r="G55" s="1516"/>
      <c r="H55" s="118" t="s">
        <v>526</v>
      </c>
      <c r="I55" s="118" t="s">
        <v>54</v>
      </c>
      <c r="J55" s="140" t="s">
        <v>211</v>
      </c>
      <c r="K55" s="128"/>
      <c r="L55" s="141" t="s">
        <v>168</v>
      </c>
      <c r="M55" s="118" t="s">
        <v>165</v>
      </c>
      <c r="N55" s="118" t="s">
        <v>352</v>
      </c>
      <c r="O55" s="142" t="s">
        <v>70</v>
      </c>
    </row>
    <row r="56" spans="1:17" ht="19.899999999999999" customHeight="1">
      <c r="A56" s="1244">
        <v>14</v>
      </c>
      <c r="B56" s="1247" t="s">
        <v>366</v>
      </c>
      <c r="C56" s="108" t="e">
        <f>VLOOKUP(B56,'ships name'!A:C,2,FALSE)</f>
        <v>#N/A</v>
      </c>
      <c r="D56" s="1247"/>
      <c r="E56" s="1247"/>
      <c r="F56" s="1519" t="s">
        <v>355</v>
      </c>
      <c r="G56" s="1210"/>
      <c r="H56" s="1205">
        <f>I56-1</f>
        <v>42828</v>
      </c>
      <c r="I56" s="1220">
        <f>J56-2</f>
        <v>42829</v>
      </c>
      <c r="J56" s="1203">
        <v>42831</v>
      </c>
      <c r="K56" s="1571">
        <f>J56+7</f>
        <v>42838</v>
      </c>
      <c r="L56" s="1565">
        <f>J56+29</f>
        <v>42860</v>
      </c>
      <c r="M56" s="1227">
        <f>J56+33</f>
        <v>42864</v>
      </c>
      <c r="N56" s="1227">
        <f>J56+37</f>
        <v>42868</v>
      </c>
      <c r="O56" s="1310">
        <f>J56+27</f>
        <v>42858</v>
      </c>
    </row>
    <row r="57" spans="1:17" ht="19.899999999999999" customHeight="1">
      <c r="A57" s="1241"/>
      <c r="B57" s="1210"/>
      <c r="C57" s="109" t="e">
        <f>VLOOKUP(B56,'ships name'!A:C,3,FALSE)</f>
        <v>#N/A</v>
      </c>
      <c r="D57" s="1266"/>
      <c r="E57" s="1266"/>
      <c r="F57" s="1584"/>
      <c r="G57" s="1210"/>
      <c r="H57" s="1205"/>
      <c r="I57" s="1205"/>
      <c r="J57" s="1207"/>
      <c r="K57" s="1572"/>
      <c r="L57" s="1566"/>
      <c r="M57" s="1220"/>
      <c r="N57" s="1220"/>
      <c r="O57" s="1203"/>
    </row>
    <row r="58" spans="1:17" ht="19.899999999999999" customHeight="1">
      <c r="A58" s="1244">
        <v>15</v>
      </c>
      <c r="B58" s="1210"/>
      <c r="C58" s="110" t="e">
        <f>VLOOKUP(B58,'ships name'!A:C,2,FALSE)</f>
        <v>#N/A</v>
      </c>
      <c r="D58" s="1210"/>
      <c r="E58" s="1210"/>
      <c r="F58" s="1520"/>
      <c r="G58" s="1210"/>
      <c r="H58" s="1205">
        <f>H56+7</f>
        <v>42835</v>
      </c>
      <c r="I58" s="1220">
        <f>H58+1</f>
        <v>42836</v>
      </c>
      <c r="J58" s="1203">
        <f>J56+7</f>
        <v>42838</v>
      </c>
      <c r="K58" s="1571">
        <f>J58+7</f>
        <v>42845</v>
      </c>
      <c r="L58" s="1565">
        <f>J58+29</f>
        <v>42867</v>
      </c>
      <c r="M58" s="1227">
        <f>J58+33</f>
        <v>42871</v>
      </c>
      <c r="N58" s="1227">
        <f>J58+37</f>
        <v>42875</v>
      </c>
      <c r="O58" s="1310">
        <f>J58+27</f>
        <v>42865</v>
      </c>
    </row>
    <row r="59" spans="1:17" ht="19.899999999999999" customHeight="1">
      <c r="A59" s="1241"/>
      <c r="B59" s="1210"/>
      <c r="C59" s="109" t="e">
        <f>VLOOKUP(B58,'ships name'!A:C,3,FALSE)</f>
        <v>#N/A</v>
      </c>
      <c r="D59" s="1210"/>
      <c r="E59" s="1210"/>
      <c r="F59" s="1210"/>
      <c r="G59" s="1210"/>
      <c r="H59" s="1205"/>
      <c r="I59" s="1205"/>
      <c r="J59" s="1207"/>
      <c r="K59" s="1572"/>
      <c r="L59" s="1566"/>
      <c r="M59" s="1220"/>
      <c r="N59" s="1220"/>
      <c r="O59" s="1203"/>
    </row>
    <row r="60" spans="1:17" ht="19.899999999999999" customHeight="1">
      <c r="A60" s="1244">
        <v>16</v>
      </c>
      <c r="B60" s="1210"/>
      <c r="C60" s="110" t="e">
        <f>VLOOKUP(B60,'ships name'!A:C,2,FALSE)</f>
        <v>#N/A</v>
      </c>
      <c r="D60" s="1210"/>
      <c r="E60" s="1210"/>
      <c r="F60" s="1520"/>
      <c r="G60" s="1210"/>
      <c r="H60" s="1205">
        <f>H58+7</f>
        <v>42842</v>
      </c>
      <c r="I60" s="1220">
        <f>H60+1</f>
        <v>42843</v>
      </c>
      <c r="J60" s="1203">
        <f>J58+7</f>
        <v>42845</v>
      </c>
      <c r="K60" s="1571">
        <f>J60+7</f>
        <v>42852</v>
      </c>
      <c r="L60" s="1565">
        <f>J60+29</f>
        <v>42874</v>
      </c>
      <c r="M60" s="1227">
        <f>J60+33</f>
        <v>42878</v>
      </c>
      <c r="N60" s="1227">
        <f>J60+37</f>
        <v>42882</v>
      </c>
      <c r="O60" s="1310">
        <f>J60+27</f>
        <v>42872</v>
      </c>
    </row>
    <row r="61" spans="1:17" ht="19.899999999999999" customHeight="1">
      <c r="A61" s="1241"/>
      <c r="B61" s="1210"/>
      <c r="C61" s="109" t="e">
        <f>VLOOKUP(B60,'ships name'!A:C,3,FALSE)</f>
        <v>#N/A</v>
      </c>
      <c r="D61" s="1210"/>
      <c r="E61" s="1210"/>
      <c r="F61" s="1210"/>
      <c r="G61" s="1210"/>
      <c r="H61" s="1205"/>
      <c r="I61" s="1205"/>
      <c r="J61" s="1207"/>
      <c r="K61" s="1572"/>
      <c r="L61" s="1566"/>
      <c r="M61" s="1220"/>
      <c r="N61" s="1220"/>
      <c r="O61" s="1203"/>
    </row>
    <row r="62" spans="1:17" ht="19.899999999999999" customHeight="1">
      <c r="A62" s="1244">
        <v>17</v>
      </c>
      <c r="B62" s="1210"/>
      <c r="C62" s="110" t="e">
        <f>VLOOKUP(B62,'ships name'!A:C,2,FALSE)</f>
        <v>#N/A</v>
      </c>
      <c r="D62" s="1210"/>
      <c r="E62" s="1210"/>
      <c r="F62" s="1520"/>
      <c r="G62" s="1210"/>
      <c r="H62" s="1205">
        <f>H60+7</f>
        <v>42849</v>
      </c>
      <c r="I62" s="1220">
        <f>H62+1</f>
        <v>42850</v>
      </c>
      <c r="J62" s="1203">
        <f>J60+7</f>
        <v>42852</v>
      </c>
      <c r="K62" s="1571">
        <f>J62+7</f>
        <v>42859</v>
      </c>
      <c r="L62" s="1565">
        <f>J62+29</f>
        <v>42881</v>
      </c>
      <c r="M62" s="1227">
        <f>J62+33</f>
        <v>42885</v>
      </c>
      <c r="N62" s="1227">
        <f>J62+37</f>
        <v>42889</v>
      </c>
      <c r="O62" s="1310">
        <f>J62+27</f>
        <v>42879</v>
      </c>
    </row>
    <row r="63" spans="1:17" ht="19.899999999999999" customHeight="1">
      <c r="A63" s="1241"/>
      <c r="B63" s="1210"/>
      <c r="C63" s="109" t="e">
        <f>VLOOKUP(B62,'ships name'!A:C,3,FALSE)</f>
        <v>#N/A</v>
      </c>
      <c r="D63" s="1210"/>
      <c r="E63" s="1210"/>
      <c r="F63" s="1210"/>
      <c r="G63" s="1210"/>
      <c r="H63" s="1205"/>
      <c r="I63" s="1205"/>
      <c r="J63" s="1207"/>
      <c r="K63" s="1572"/>
      <c r="L63" s="1566"/>
      <c r="M63" s="1220"/>
      <c r="N63" s="1220"/>
      <c r="O63" s="1203"/>
    </row>
    <row r="64" spans="1:17" ht="19.899999999999999" customHeight="1">
      <c r="A64" s="1244">
        <v>18</v>
      </c>
      <c r="B64" s="1210"/>
      <c r="C64" s="110" t="e">
        <f>VLOOKUP(B64,'ships name'!A:C,2,FALSE)</f>
        <v>#N/A</v>
      </c>
      <c r="D64" s="1248"/>
      <c r="E64" s="1248"/>
      <c r="F64" s="1520"/>
      <c r="G64" s="1210"/>
      <c r="H64" s="1205">
        <f>H62+7</f>
        <v>42856</v>
      </c>
      <c r="I64" s="1205">
        <f>H64+1</f>
        <v>42857</v>
      </c>
      <c r="J64" s="1207">
        <f>J62+7</f>
        <v>42859</v>
      </c>
      <c r="K64" s="1571">
        <f>J64+7</f>
        <v>42866</v>
      </c>
      <c r="L64" s="1565">
        <f>J64+29</f>
        <v>42888</v>
      </c>
      <c r="M64" s="1227">
        <f>J64+33</f>
        <v>42892</v>
      </c>
      <c r="N64" s="1227">
        <f>J64+37</f>
        <v>42896</v>
      </c>
      <c r="O64" s="1310">
        <f>J64+27</f>
        <v>42886</v>
      </c>
    </row>
    <row r="65" spans="1:16" ht="19.899999999999999" customHeight="1" thickBot="1">
      <c r="A65" s="1241"/>
      <c r="B65" s="1206"/>
      <c r="C65" s="111" t="e">
        <f>VLOOKUP(B64,'ships name'!A:C,3,FALSE)</f>
        <v>#N/A</v>
      </c>
      <c r="D65" s="1206"/>
      <c r="E65" s="1206"/>
      <c r="F65" s="1206"/>
      <c r="G65" s="1206"/>
      <c r="H65" s="1490"/>
      <c r="I65" s="1490"/>
      <c r="J65" s="1209"/>
      <c r="K65" s="1572"/>
      <c r="L65" s="1566"/>
      <c r="M65" s="1220"/>
      <c r="N65" s="1220"/>
      <c r="O65" s="1203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86" t="s">
        <v>367</v>
      </c>
      <c r="B67" s="1587"/>
      <c r="C67" s="1587"/>
      <c r="D67" s="1575" t="s">
        <v>3078</v>
      </c>
      <c r="E67" s="1197"/>
      <c r="F67" s="1197"/>
      <c r="G67" s="1197"/>
      <c r="H67" s="1575" t="s">
        <v>3079</v>
      </c>
      <c r="I67" s="1197"/>
      <c r="J67" s="1197"/>
      <c r="K67" s="143"/>
      <c r="L67" s="1191" t="s">
        <v>2</v>
      </c>
      <c r="M67" s="1185"/>
      <c r="N67" s="1185"/>
      <c r="O67" s="1185"/>
      <c r="P67" s="164"/>
    </row>
    <row r="68" spans="1:16" ht="19.899999999999999" customHeight="1">
      <c r="A68" s="1109" t="s">
        <v>3</v>
      </c>
      <c r="B68" s="1111" t="s">
        <v>4</v>
      </c>
      <c r="C68" s="1111" t="s">
        <v>5</v>
      </c>
      <c r="D68" s="1111" t="s">
        <v>6</v>
      </c>
      <c r="E68" s="1111"/>
      <c r="F68" s="1111"/>
      <c r="G68" s="1111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319</v>
      </c>
      <c r="N68" s="135" t="s">
        <v>320</v>
      </c>
      <c r="O68" s="165"/>
      <c r="P68" s="166"/>
    </row>
    <row r="69" spans="1:16" ht="19.899999999999999" customHeight="1">
      <c r="A69" s="1109"/>
      <c r="B69" s="1111"/>
      <c r="C69" s="1111"/>
      <c r="D69" s="1111" t="s">
        <v>118</v>
      </c>
      <c r="E69" s="1576" t="s">
        <v>368</v>
      </c>
      <c r="F69" s="1111" t="s">
        <v>119</v>
      </c>
      <c r="G69" s="1576" t="s">
        <v>369</v>
      </c>
      <c r="H69" s="117" t="s">
        <v>15</v>
      </c>
      <c r="I69" s="117" t="s">
        <v>16</v>
      </c>
      <c r="J69" s="133" t="s">
        <v>17</v>
      </c>
      <c r="K69" s="126" t="s">
        <v>113</v>
      </c>
      <c r="L69" s="117" t="s">
        <v>365</v>
      </c>
      <c r="M69" s="167" t="s">
        <v>370</v>
      </c>
      <c r="N69" s="138" t="s">
        <v>325</v>
      </c>
      <c r="O69" s="167"/>
      <c r="P69" s="168"/>
    </row>
    <row r="70" spans="1:16" ht="19.899999999999999" customHeight="1" thickBot="1">
      <c r="A70" s="1531"/>
      <c r="B70" s="1516"/>
      <c r="C70" s="1516"/>
      <c r="D70" s="1516"/>
      <c r="E70" s="1577"/>
      <c r="F70" s="1516"/>
      <c r="G70" s="1577"/>
      <c r="H70" s="155" t="s">
        <v>452</v>
      </c>
      <c r="I70" s="155"/>
      <c r="J70" s="155"/>
      <c r="K70" s="128"/>
      <c r="L70" s="118" t="s">
        <v>152</v>
      </c>
      <c r="M70" s="118" t="s">
        <v>371</v>
      </c>
      <c r="N70" s="141" t="s">
        <v>165</v>
      </c>
      <c r="O70" s="169"/>
      <c r="P70" s="168"/>
    </row>
    <row r="71" spans="1:16" ht="21" customHeight="1">
      <c r="A71" s="1244">
        <f>A41</f>
        <v>14</v>
      </c>
      <c r="B71" s="1247" t="s">
        <v>372</v>
      </c>
      <c r="C71" s="108" t="str">
        <f>VLOOKUP(B71,'ships name'!A:C,2,FALSE)</f>
        <v>THALASSA MANA</v>
      </c>
      <c r="D71" s="1581"/>
      <c r="E71" s="1578" t="s">
        <v>29</v>
      </c>
      <c r="F71" s="1581" t="s">
        <v>359</v>
      </c>
      <c r="G71" s="1578"/>
      <c r="H71" s="1220">
        <f>I71-1</f>
        <v>42827</v>
      </c>
      <c r="I71" s="1220">
        <f>J71-1</f>
        <v>42828</v>
      </c>
      <c r="J71" s="1203">
        <v>42829</v>
      </c>
      <c r="K71" s="1571">
        <f>J71+12</f>
        <v>42841</v>
      </c>
      <c r="L71" s="1560">
        <f>J71+32</f>
        <v>42861</v>
      </c>
      <c r="M71" s="1560">
        <f>J71+35</f>
        <v>42864</v>
      </c>
      <c r="N71" s="1560">
        <f>J71+29</f>
        <v>42858</v>
      </c>
      <c r="O71" s="1564"/>
      <c r="P71" s="1389"/>
    </row>
    <row r="72" spans="1:16" ht="21" customHeight="1">
      <c r="A72" s="1241"/>
      <c r="B72" s="1210"/>
      <c r="C72" s="109" t="str">
        <f>VLOOKUP(B71,'ships name'!A:C,3,FALSE)</f>
        <v xml:space="preserve"> </v>
      </c>
      <c r="D72" s="1210"/>
      <c r="E72" s="1525"/>
      <c r="F72" s="1210"/>
      <c r="G72" s="1525"/>
      <c r="H72" s="1205"/>
      <c r="I72" s="1205"/>
      <c r="J72" s="1207"/>
      <c r="K72" s="1572"/>
      <c r="L72" s="1220"/>
      <c r="M72" s="1220"/>
      <c r="N72" s="1220"/>
      <c r="O72" s="1507"/>
      <c r="P72" s="1389"/>
    </row>
    <row r="73" spans="1:16" ht="21" customHeight="1">
      <c r="A73" s="1588" t="str">
        <f>A43</f>
        <v>15</v>
      </c>
      <c r="B73" s="1248" t="s">
        <v>373</v>
      </c>
      <c r="C73" s="110" t="e">
        <f>VLOOKUP(B73,'ships name'!A:C,2,FALSE)</f>
        <v>#N/A</v>
      </c>
      <c r="D73" s="1520"/>
      <c r="E73" s="1579"/>
      <c r="F73" s="1520" t="s">
        <v>374</v>
      </c>
      <c r="G73" s="1579"/>
      <c r="H73" s="1220">
        <f>I73-1</f>
        <v>42834</v>
      </c>
      <c r="I73" s="1220">
        <f t="shared" ref="I73:N73" si="0">I71+7</f>
        <v>42835</v>
      </c>
      <c r="J73" s="1203">
        <f t="shared" si="0"/>
        <v>42836</v>
      </c>
      <c r="K73" s="1571">
        <f>J73+12</f>
        <v>42848</v>
      </c>
      <c r="L73" s="1227">
        <f t="shared" si="0"/>
        <v>42868</v>
      </c>
      <c r="M73" s="1227">
        <f t="shared" si="0"/>
        <v>42871</v>
      </c>
      <c r="N73" s="1227">
        <f t="shared" si="0"/>
        <v>42865</v>
      </c>
      <c r="O73" s="1370"/>
      <c r="P73" s="1389"/>
    </row>
    <row r="74" spans="1:16" ht="21" customHeight="1">
      <c r="A74" s="1241"/>
      <c r="B74" s="1210"/>
      <c r="C74" s="109" t="e">
        <f>VLOOKUP(B73,'ships name'!A:C,3,FALSE)</f>
        <v>#N/A</v>
      </c>
      <c r="D74" s="1210"/>
      <c r="E74" s="1525"/>
      <c r="F74" s="1210"/>
      <c r="G74" s="1525"/>
      <c r="H74" s="1205"/>
      <c r="I74" s="1205"/>
      <c r="J74" s="1207"/>
      <c r="K74" s="1572"/>
      <c r="L74" s="1220"/>
      <c r="M74" s="1220"/>
      <c r="N74" s="1220"/>
      <c r="O74" s="1507"/>
      <c r="P74" s="1389"/>
    </row>
    <row r="75" spans="1:16" ht="21" customHeight="1">
      <c r="A75" s="1588" t="str">
        <f>A45</f>
        <v>16</v>
      </c>
      <c r="B75" s="1210" t="s">
        <v>3145</v>
      </c>
      <c r="C75" s="110" t="str">
        <f>VLOOKUP(B75,'ships name'!A:C,2,FALSE)</f>
        <v>TO BE ADVISED</v>
      </c>
      <c r="D75" s="1584"/>
      <c r="E75" s="1579"/>
      <c r="F75" s="1520"/>
      <c r="G75" s="1580"/>
      <c r="H75" s="1220">
        <f>I75-1</f>
        <v>42841</v>
      </c>
      <c r="I75" s="1220">
        <f t="shared" ref="I75:N75" si="1">I73+7</f>
        <v>42842</v>
      </c>
      <c r="J75" s="1203">
        <f t="shared" si="1"/>
        <v>42843</v>
      </c>
      <c r="K75" s="1571">
        <f>J75+12</f>
        <v>42855</v>
      </c>
      <c r="L75" s="1227">
        <f t="shared" si="1"/>
        <v>42875</v>
      </c>
      <c r="M75" s="1227">
        <f t="shared" si="1"/>
        <v>42878</v>
      </c>
      <c r="N75" s="1227">
        <f t="shared" si="1"/>
        <v>42872</v>
      </c>
      <c r="O75" s="1370"/>
      <c r="P75" s="1389"/>
    </row>
    <row r="76" spans="1:16" ht="21" customHeight="1">
      <c r="A76" s="1241"/>
      <c r="B76" s="1210"/>
      <c r="C76" s="109" t="str">
        <f>VLOOKUP(B75,'ships name'!A:C,3,FALSE)</f>
        <v>TO BE ADVISED</v>
      </c>
      <c r="D76" s="1210"/>
      <c r="E76" s="1525"/>
      <c r="F76" s="1210"/>
      <c r="G76" s="1525"/>
      <c r="H76" s="1205"/>
      <c r="I76" s="1205"/>
      <c r="J76" s="1207"/>
      <c r="K76" s="1572"/>
      <c r="L76" s="1220"/>
      <c r="M76" s="1220"/>
      <c r="N76" s="1220"/>
      <c r="O76" s="1507"/>
      <c r="P76" s="1389"/>
    </row>
    <row r="77" spans="1:16" ht="21" customHeight="1">
      <c r="A77" s="1588" t="str">
        <f>A47</f>
        <v>17</v>
      </c>
      <c r="B77" s="1210" t="s">
        <v>375</v>
      </c>
      <c r="C77" s="110" t="str">
        <f>VLOOKUP(B77,'ships name'!A:C,2,FALSE)</f>
        <v>TRITON</v>
      </c>
      <c r="D77" s="1520"/>
      <c r="E77" s="1579"/>
      <c r="F77" s="1520" t="s">
        <v>376</v>
      </c>
      <c r="G77" s="1579"/>
      <c r="H77" s="1220">
        <f>I77-1</f>
        <v>42848</v>
      </c>
      <c r="I77" s="1220">
        <f t="shared" ref="I77:N77" si="2">I75+7</f>
        <v>42849</v>
      </c>
      <c r="J77" s="1203">
        <f t="shared" si="2"/>
        <v>42850</v>
      </c>
      <c r="K77" s="1571">
        <f>J77+12</f>
        <v>42862</v>
      </c>
      <c r="L77" s="1227">
        <f t="shared" si="2"/>
        <v>42882</v>
      </c>
      <c r="M77" s="1227">
        <f t="shared" si="2"/>
        <v>42885</v>
      </c>
      <c r="N77" s="1227">
        <f t="shared" si="2"/>
        <v>42879</v>
      </c>
      <c r="O77" s="1370"/>
      <c r="P77" s="1389"/>
    </row>
    <row r="78" spans="1:16" ht="21" customHeight="1">
      <c r="A78" s="1241"/>
      <c r="B78" s="1210"/>
      <c r="C78" s="109" t="str">
        <f>VLOOKUP(B77,'ships name'!A:C,3,FALSE)</f>
        <v xml:space="preserve"> </v>
      </c>
      <c r="D78" s="1210"/>
      <c r="E78" s="1525"/>
      <c r="F78" s="1210"/>
      <c r="G78" s="1525"/>
      <c r="H78" s="1205"/>
      <c r="I78" s="1205"/>
      <c r="J78" s="1207"/>
      <c r="K78" s="1572"/>
      <c r="L78" s="1220"/>
      <c r="M78" s="1220"/>
      <c r="N78" s="1220"/>
      <c r="O78" s="1507"/>
      <c r="P78" s="1389"/>
    </row>
    <row r="79" spans="1:16" ht="21" customHeight="1">
      <c r="A79" s="1588" t="str">
        <f>A49</f>
        <v>18</v>
      </c>
      <c r="B79" s="1210" t="s">
        <v>377</v>
      </c>
      <c r="C79" s="110" t="str">
        <f>VLOOKUP(B79,'ships name'!A:C,2,FALSE)</f>
        <v>THALASSA PATRIS</v>
      </c>
      <c r="D79" s="1520"/>
      <c r="E79" s="1525"/>
      <c r="F79" s="1520" t="s">
        <v>378</v>
      </c>
      <c r="G79" s="1525"/>
      <c r="H79" s="1205">
        <f>I79-1</f>
        <v>42855</v>
      </c>
      <c r="I79" s="1205">
        <f t="shared" ref="I79:N79" si="3">I77+7</f>
        <v>42856</v>
      </c>
      <c r="J79" s="1207">
        <f t="shared" si="3"/>
        <v>42857</v>
      </c>
      <c r="K79" s="1571">
        <f>J79+12</f>
        <v>42869</v>
      </c>
      <c r="L79" s="1227">
        <f t="shared" si="3"/>
        <v>42889</v>
      </c>
      <c r="M79" s="1227">
        <f t="shared" si="3"/>
        <v>42892</v>
      </c>
      <c r="N79" s="1227">
        <f t="shared" si="3"/>
        <v>42886</v>
      </c>
      <c r="O79" s="1370"/>
      <c r="P79" s="1389"/>
    </row>
    <row r="80" spans="1:16" ht="21" customHeight="1" thickBot="1">
      <c r="A80" s="1241"/>
      <c r="B80" s="1206"/>
      <c r="C80" s="111" t="str">
        <f>VLOOKUP(B79,'ships name'!A:C,3,FALSE)</f>
        <v xml:space="preserve"> </v>
      </c>
      <c r="D80" s="1206"/>
      <c r="E80" s="1585"/>
      <c r="F80" s="1206"/>
      <c r="G80" s="1585"/>
      <c r="H80" s="1490"/>
      <c r="I80" s="1490"/>
      <c r="J80" s="1209"/>
      <c r="K80" s="1572"/>
      <c r="L80" s="1141"/>
      <c r="M80" s="1141"/>
      <c r="N80" s="1141"/>
      <c r="O80" s="1511"/>
      <c r="P80" s="1389"/>
    </row>
    <row r="81" spans="1:17" ht="19.899999999999999" customHeight="1" thickBot="1">
      <c r="A81" s="1586" t="s">
        <v>379</v>
      </c>
      <c r="B81" s="1587"/>
      <c r="C81" s="1587"/>
      <c r="D81" s="1575" t="s">
        <v>3077</v>
      </c>
      <c r="E81" s="1197"/>
      <c r="F81" s="1197"/>
      <c r="G81" s="1197"/>
      <c r="H81" s="1575" t="s">
        <v>3076</v>
      </c>
      <c r="I81" s="1197"/>
      <c r="J81" s="1197"/>
      <c r="K81" s="143" t="s">
        <v>29</v>
      </c>
      <c r="L81" s="1191" t="s">
        <v>2</v>
      </c>
      <c r="M81" s="1185"/>
      <c r="N81" s="1185"/>
      <c r="O81" s="1185"/>
      <c r="P81" s="164"/>
    </row>
    <row r="82" spans="1:17" ht="19.899999999999999" customHeight="1">
      <c r="A82" s="1109" t="s">
        <v>3</v>
      </c>
      <c r="B82" s="1111" t="s">
        <v>4</v>
      </c>
      <c r="C82" s="1111" t="s">
        <v>5</v>
      </c>
      <c r="D82" s="1111" t="s">
        <v>6</v>
      </c>
      <c r="E82" s="1111"/>
      <c r="F82" s="1111"/>
      <c r="G82" s="1111"/>
      <c r="H82" s="117" t="s">
        <v>7</v>
      </c>
      <c r="I82" s="117" t="s">
        <v>8</v>
      </c>
      <c r="J82" s="133" t="s">
        <v>9</v>
      </c>
      <c r="K82" s="144"/>
      <c r="L82" s="165" t="s">
        <v>319</v>
      </c>
      <c r="M82" s="135" t="s">
        <v>320</v>
      </c>
      <c r="N82" s="124" t="s">
        <v>380</v>
      </c>
      <c r="O82" s="135"/>
      <c r="P82" s="124"/>
      <c r="Q82" s="135"/>
    </row>
    <row r="83" spans="1:17" ht="19.899999999999999" customHeight="1">
      <c r="A83" s="1109"/>
      <c r="B83" s="1111"/>
      <c r="C83" s="1111"/>
      <c r="D83" s="1111" t="s">
        <v>118</v>
      </c>
      <c r="E83" s="1576" t="s">
        <v>29</v>
      </c>
      <c r="F83" s="1111" t="s">
        <v>119</v>
      </c>
      <c r="G83" s="1576" t="s">
        <v>29</v>
      </c>
      <c r="H83" s="117" t="s">
        <v>15</v>
      </c>
      <c r="I83" s="117" t="s">
        <v>16</v>
      </c>
      <c r="J83" s="133" t="s">
        <v>17</v>
      </c>
      <c r="K83" s="126" t="s">
        <v>136</v>
      </c>
      <c r="L83" s="167" t="s">
        <v>370</v>
      </c>
      <c r="M83" s="138" t="s">
        <v>325</v>
      </c>
      <c r="N83" s="170" t="s">
        <v>381</v>
      </c>
      <c r="O83" s="138" t="s">
        <v>283</v>
      </c>
      <c r="P83" s="170" t="s">
        <v>382</v>
      </c>
      <c r="Q83" s="138" t="s">
        <v>365</v>
      </c>
    </row>
    <row r="84" spans="1:17" ht="19.899999999999999" customHeight="1" thickBot="1">
      <c r="A84" s="1531"/>
      <c r="B84" s="1516"/>
      <c r="C84" s="1516"/>
      <c r="D84" s="1516"/>
      <c r="E84" s="1577"/>
      <c r="F84" s="1516"/>
      <c r="G84" s="1577"/>
      <c r="H84" s="155" t="s">
        <v>449</v>
      </c>
      <c r="I84" s="155"/>
      <c r="J84" s="155"/>
      <c r="K84" s="128"/>
      <c r="L84" s="118" t="s">
        <v>152</v>
      </c>
      <c r="M84" s="118" t="s">
        <v>371</v>
      </c>
      <c r="N84" s="141" t="s">
        <v>165</v>
      </c>
      <c r="O84" s="118"/>
      <c r="P84" s="141"/>
      <c r="Q84" s="118"/>
    </row>
    <row r="85" spans="1:17" ht="21" customHeight="1">
      <c r="A85" s="1244">
        <f>A71</f>
        <v>14</v>
      </c>
      <c r="B85" s="1247" t="s">
        <v>383</v>
      </c>
      <c r="C85" s="108" t="str">
        <f>VLOOKUP(B85,'ships name'!A:C,2,FALSE)</f>
        <v>CSCL URANUS</v>
      </c>
      <c r="D85" s="1581"/>
      <c r="E85" s="1578" t="s">
        <v>29</v>
      </c>
      <c r="F85" s="1581" t="s">
        <v>384</v>
      </c>
      <c r="G85" s="1578"/>
      <c r="H85" s="1220">
        <f>I85-1</f>
        <v>42825</v>
      </c>
      <c r="I85" s="1220">
        <f>J85-1</f>
        <v>42826</v>
      </c>
      <c r="J85" s="1203">
        <v>42827</v>
      </c>
      <c r="K85" s="1571">
        <f>J85+12</f>
        <v>42839</v>
      </c>
      <c r="L85" s="1560">
        <f>J85+39</f>
        <v>42866</v>
      </c>
      <c r="M85" s="1560">
        <f>J85+42</f>
        <v>42869</v>
      </c>
      <c r="N85" s="1560">
        <f>J85+44</f>
        <v>42871</v>
      </c>
      <c r="O85" s="1560">
        <f>J85+26</f>
        <v>42853</v>
      </c>
      <c r="P85" s="1560">
        <f>J85+34</f>
        <v>42861</v>
      </c>
      <c r="Q85" s="1560">
        <f>J85+36</f>
        <v>42863</v>
      </c>
    </row>
    <row r="86" spans="1:17" ht="21" customHeight="1">
      <c r="A86" s="1241"/>
      <c r="B86" s="1210"/>
      <c r="C86" s="109" t="str">
        <f>VLOOKUP(B85,'ships name'!A:C,3,FALSE)</f>
        <v>中海天王星</v>
      </c>
      <c r="D86" s="1210"/>
      <c r="E86" s="1525"/>
      <c r="F86" s="1210"/>
      <c r="G86" s="1525"/>
      <c r="H86" s="1205"/>
      <c r="I86" s="1205"/>
      <c r="J86" s="1207"/>
      <c r="K86" s="1572"/>
      <c r="L86" s="1220"/>
      <c r="M86" s="1220"/>
      <c r="N86" s="1220"/>
      <c r="O86" s="1220"/>
      <c r="P86" s="1220"/>
      <c r="Q86" s="1220"/>
    </row>
    <row r="87" spans="1:17" ht="21" customHeight="1">
      <c r="A87" s="1588" t="str">
        <f>A73</f>
        <v>15</v>
      </c>
      <c r="B87" s="1248" t="s">
        <v>385</v>
      </c>
      <c r="C87" s="110" t="str">
        <f>VLOOKUP(B87,'ships name'!A:C,2,FALSE)</f>
        <v xml:space="preserve">TALOS </v>
      </c>
      <c r="D87" s="1520"/>
      <c r="E87" s="1579"/>
      <c r="F87" s="1520" t="s">
        <v>386</v>
      </c>
      <c r="G87" s="1579"/>
      <c r="H87" s="1220">
        <f>I87-1</f>
        <v>42832</v>
      </c>
      <c r="I87" s="1220">
        <f t="shared" ref="I87:N87" si="4">I85+7</f>
        <v>42833</v>
      </c>
      <c r="J87" s="1203">
        <f t="shared" si="4"/>
        <v>42834</v>
      </c>
      <c r="K87" s="1571">
        <f>J87+12</f>
        <v>42846</v>
      </c>
      <c r="L87" s="1227">
        <f t="shared" si="4"/>
        <v>42873</v>
      </c>
      <c r="M87" s="1227">
        <f t="shared" si="4"/>
        <v>42876</v>
      </c>
      <c r="N87" s="1227">
        <f t="shared" si="4"/>
        <v>42878</v>
      </c>
      <c r="O87" s="1227">
        <f>J87+26</f>
        <v>42860</v>
      </c>
      <c r="P87" s="1227">
        <f>J87+34</f>
        <v>42868</v>
      </c>
      <c r="Q87" s="1227">
        <f>J87+36</f>
        <v>42870</v>
      </c>
    </row>
    <row r="88" spans="1:17" ht="21" customHeight="1">
      <c r="A88" s="1241"/>
      <c r="B88" s="1210"/>
      <c r="C88" s="109" t="str">
        <f>VLOOKUP(B87,'ships name'!A:C,3,FALSE)</f>
        <v xml:space="preserve"> </v>
      </c>
      <c r="D88" s="1210"/>
      <c r="E88" s="1525"/>
      <c r="F88" s="1210"/>
      <c r="G88" s="1525"/>
      <c r="H88" s="1205"/>
      <c r="I88" s="1205"/>
      <c r="J88" s="1207"/>
      <c r="K88" s="1572"/>
      <c r="L88" s="1220"/>
      <c r="M88" s="1220"/>
      <c r="N88" s="1220"/>
      <c r="O88" s="1220"/>
      <c r="P88" s="1220"/>
      <c r="Q88" s="1220"/>
    </row>
    <row r="89" spans="1:17" ht="21" customHeight="1">
      <c r="A89" s="1588" t="str">
        <f>A75</f>
        <v>16</v>
      </c>
      <c r="B89" s="1210" t="s">
        <v>387</v>
      </c>
      <c r="C89" s="110" t="str">
        <f>VLOOKUP(B89,'ships name'!A:C,2,FALSE)</f>
        <v xml:space="preserve">THALASSA AVRA </v>
      </c>
      <c r="D89" s="1584"/>
      <c r="E89" s="1579"/>
      <c r="F89" s="1520">
        <v>101</v>
      </c>
      <c r="G89" s="1580"/>
      <c r="H89" s="1220">
        <f>I89-1</f>
        <v>42839</v>
      </c>
      <c r="I89" s="1220">
        <f t="shared" ref="I89:N89" si="5">I87+7</f>
        <v>42840</v>
      </c>
      <c r="J89" s="1203">
        <f t="shared" si="5"/>
        <v>42841</v>
      </c>
      <c r="K89" s="1571">
        <f>J89+12</f>
        <v>42853</v>
      </c>
      <c r="L89" s="1227">
        <f t="shared" si="5"/>
        <v>42880</v>
      </c>
      <c r="M89" s="1227">
        <f t="shared" si="5"/>
        <v>42883</v>
      </c>
      <c r="N89" s="1227">
        <f t="shared" si="5"/>
        <v>42885</v>
      </c>
      <c r="O89" s="1227">
        <f>J89+26</f>
        <v>42867</v>
      </c>
      <c r="P89" s="1227">
        <f>J89+34</f>
        <v>42875</v>
      </c>
      <c r="Q89" s="1227">
        <f>J89+36</f>
        <v>42877</v>
      </c>
    </row>
    <row r="90" spans="1:17" ht="21" customHeight="1">
      <c r="A90" s="1241"/>
      <c r="B90" s="1210"/>
      <c r="C90" s="109" t="str">
        <f>VLOOKUP(B89,'ships name'!A:C,3,FALSE)</f>
        <v xml:space="preserve"> </v>
      </c>
      <c r="D90" s="1210"/>
      <c r="E90" s="1525"/>
      <c r="F90" s="1210"/>
      <c r="G90" s="1525"/>
      <c r="H90" s="1205"/>
      <c r="I90" s="1205"/>
      <c r="J90" s="1207"/>
      <c r="K90" s="1572"/>
      <c r="L90" s="1220"/>
      <c r="M90" s="1220"/>
      <c r="N90" s="1220"/>
      <c r="O90" s="1220"/>
      <c r="P90" s="1220"/>
      <c r="Q90" s="1220"/>
    </row>
    <row r="91" spans="1:17" ht="21" customHeight="1">
      <c r="A91" s="1588" t="str">
        <f>A77</f>
        <v>17</v>
      </c>
      <c r="B91" s="1210" t="s">
        <v>388</v>
      </c>
      <c r="C91" s="110" t="str">
        <f>VLOOKUP(B91,'ships name'!A:C,2,FALSE)</f>
        <v xml:space="preserve">CSCL JUPITER </v>
      </c>
      <c r="D91" s="1520"/>
      <c r="E91" s="1579"/>
      <c r="F91" s="1520">
        <v>103</v>
      </c>
      <c r="G91" s="1579"/>
      <c r="H91" s="1220">
        <f>I91-1</f>
        <v>42846</v>
      </c>
      <c r="I91" s="1220">
        <f t="shared" ref="I91:N91" si="6">I89+7</f>
        <v>42847</v>
      </c>
      <c r="J91" s="1203">
        <f t="shared" si="6"/>
        <v>42848</v>
      </c>
      <c r="K91" s="1571">
        <f>J91+12</f>
        <v>42860</v>
      </c>
      <c r="L91" s="1227">
        <f t="shared" si="6"/>
        <v>42887</v>
      </c>
      <c r="M91" s="1227">
        <f t="shared" si="6"/>
        <v>42890</v>
      </c>
      <c r="N91" s="1227">
        <f t="shared" si="6"/>
        <v>42892</v>
      </c>
      <c r="O91" s="1227">
        <f>J91+26</f>
        <v>42874</v>
      </c>
      <c r="P91" s="1227">
        <f>J91+34</f>
        <v>42882</v>
      </c>
      <c r="Q91" s="1227">
        <f>J91+36</f>
        <v>42884</v>
      </c>
    </row>
    <row r="92" spans="1:17" ht="21" customHeight="1">
      <c r="A92" s="1241"/>
      <c r="B92" s="1210"/>
      <c r="C92" s="109" t="str">
        <f>VLOOKUP(B91,'ships name'!A:C,3,FALSE)</f>
        <v>中海木星</v>
      </c>
      <c r="D92" s="1210"/>
      <c r="E92" s="1525"/>
      <c r="F92" s="1210"/>
      <c r="G92" s="1525"/>
      <c r="H92" s="1205"/>
      <c r="I92" s="1205"/>
      <c r="J92" s="1207"/>
      <c r="K92" s="1572"/>
      <c r="L92" s="1220"/>
      <c r="M92" s="1220"/>
      <c r="N92" s="1220"/>
      <c r="O92" s="1220"/>
      <c r="P92" s="1220"/>
      <c r="Q92" s="1220"/>
    </row>
    <row r="93" spans="1:17" ht="21" customHeight="1">
      <c r="A93" s="1588" t="str">
        <f>A79</f>
        <v>18</v>
      </c>
      <c r="B93" s="1210" t="s">
        <v>389</v>
      </c>
      <c r="C93" s="110" t="str">
        <f>VLOOKUP(B93,'ships name'!A:C,2,FALSE)</f>
        <v xml:space="preserve">TOKYO TRIUMPH </v>
      </c>
      <c r="D93" s="1520"/>
      <c r="E93" s="1525"/>
      <c r="F93" s="1520">
        <v>105</v>
      </c>
      <c r="G93" s="1525"/>
      <c r="H93" s="1205">
        <f>I93-1</f>
        <v>42853</v>
      </c>
      <c r="I93" s="1205">
        <f t="shared" ref="I93:N93" si="7">I91+7</f>
        <v>42854</v>
      </c>
      <c r="J93" s="1207">
        <f t="shared" si="7"/>
        <v>42855</v>
      </c>
      <c r="K93" s="1571">
        <f>J93+12</f>
        <v>42867</v>
      </c>
      <c r="L93" s="1227">
        <f t="shared" si="7"/>
        <v>42894</v>
      </c>
      <c r="M93" s="1227">
        <f t="shared" si="7"/>
        <v>42897</v>
      </c>
      <c r="N93" s="1227">
        <f t="shared" si="7"/>
        <v>42899</v>
      </c>
      <c r="O93" s="1227">
        <f>J93+26</f>
        <v>42881</v>
      </c>
      <c r="P93" s="1227">
        <f>J93+34</f>
        <v>42889</v>
      </c>
      <c r="Q93" s="1227">
        <f>J93+36</f>
        <v>42891</v>
      </c>
    </row>
    <row r="94" spans="1:17" ht="21" customHeight="1" thickBot="1">
      <c r="A94" s="1241"/>
      <c r="B94" s="1206"/>
      <c r="C94" s="111" t="str">
        <f>VLOOKUP(B93,'ships name'!A:C,3,FALSE)</f>
        <v xml:space="preserve"> </v>
      </c>
      <c r="D94" s="1206"/>
      <c r="E94" s="1585"/>
      <c r="F94" s="1206"/>
      <c r="G94" s="1585"/>
      <c r="H94" s="1490"/>
      <c r="I94" s="1490"/>
      <c r="J94" s="1209"/>
      <c r="K94" s="1572"/>
      <c r="L94" s="1141"/>
      <c r="M94" s="1141"/>
      <c r="N94" s="1141"/>
      <c r="O94" s="1141"/>
      <c r="P94" s="1141"/>
      <c r="Q94" s="1141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379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0"/>
  <sheetViews>
    <sheetView topLeftCell="A10" zoomScale="85" zoomScaleNormal="85" workbookViewId="0">
      <selection activeCell="C33" sqref="C33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51" t="s">
        <v>0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</row>
    <row r="3" spans="1:17" ht="28.15" customHeight="1">
      <c r="A3" s="1620"/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</row>
    <row r="4" spans="1:17" ht="28.15" customHeight="1">
      <c r="A4" s="1551" t="str">
        <f>MED!A4</f>
        <v>2019年08月船期表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</row>
    <row r="5" spans="1:17" ht="28.15" customHeight="1" thickBot="1"/>
    <row r="6" spans="1:17" ht="25.9" customHeight="1" thickBot="1">
      <c r="A6" s="1253" t="s">
        <v>318</v>
      </c>
      <c r="B6" s="1254"/>
      <c r="C6" s="1254"/>
      <c r="D6" s="507"/>
      <c r="E6" s="1540" t="s">
        <v>3206</v>
      </c>
      <c r="F6" s="1540"/>
      <c r="G6" s="1540"/>
      <c r="H6" s="1540" t="s">
        <v>3079</v>
      </c>
      <c r="I6" s="1540"/>
      <c r="J6" s="1541"/>
      <c r="K6" s="1613" t="s">
        <v>2</v>
      </c>
      <c r="L6" s="1614"/>
      <c r="M6" s="1614"/>
      <c r="N6" s="1614"/>
      <c r="O6" s="1614"/>
      <c r="P6" s="1614"/>
      <c r="Q6" s="1615"/>
    </row>
    <row r="7" spans="1:17" ht="19.899999999999999" customHeight="1">
      <c r="A7" s="1443" t="s">
        <v>3</v>
      </c>
      <c r="B7" s="1445" t="s">
        <v>4</v>
      </c>
      <c r="C7" s="1445" t="s">
        <v>5</v>
      </c>
      <c r="D7" s="1168" t="s">
        <v>4274</v>
      </c>
      <c r="E7" s="1169" t="s">
        <v>6</v>
      </c>
      <c r="F7" s="1170"/>
      <c r="G7" s="1171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3243</v>
      </c>
      <c r="M7" s="514" t="s">
        <v>3244</v>
      </c>
      <c r="N7" s="514" t="s">
        <v>3245</v>
      </c>
      <c r="O7" s="514" t="s">
        <v>319</v>
      </c>
      <c r="P7" s="514" t="s">
        <v>320</v>
      </c>
      <c r="Q7" s="295" t="s">
        <v>321</v>
      </c>
    </row>
    <row r="8" spans="1:17" ht="19.899999999999999" customHeight="1">
      <c r="A8" s="1443"/>
      <c r="B8" s="1445"/>
      <c r="C8" s="1445"/>
      <c r="D8" s="1112"/>
      <c r="E8" s="1258" t="s">
        <v>13</v>
      </c>
      <c r="F8" s="1468" t="s">
        <v>14</v>
      </c>
      <c r="G8" s="1469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3247</v>
      </c>
      <c r="M8" s="439" t="s">
        <v>3248</v>
      </c>
      <c r="N8" s="439" t="s">
        <v>3249</v>
      </c>
      <c r="O8" s="439" t="s">
        <v>370</v>
      </c>
      <c r="P8" s="439" t="s">
        <v>1730</v>
      </c>
      <c r="Q8" s="619" t="s">
        <v>3251</v>
      </c>
    </row>
    <row r="9" spans="1:17" ht="19.899999999999999" customHeight="1" thickBot="1">
      <c r="A9" s="1444"/>
      <c r="B9" s="1446"/>
      <c r="C9" s="1446"/>
      <c r="D9" s="1113"/>
      <c r="E9" s="1238"/>
      <c r="F9" s="605" t="s">
        <v>4275</v>
      </c>
      <c r="G9" s="536" t="s">
        <v>4276</v>
      </c>
      <c r="H9" s="616"/>
      <c r="I9" s="616" t="s">
        <v>23</v>
      </c>
      <c r="J9" s="700" t="s">
        <v>34</v>
      </c>
      <c r="K9" s="704" t="s">
        <v>140</v>
      </c>
      <c r="L9" s="616" t="s">
        <v>194</v>
      </c>
      <c r="M9" s="616" t="s">
        <v>67</v>
      </c>
      <c r="N9" s="616" t="s">
        <v>165</v>
      </c>
      <c r="O9" s="616" t="s">
        <v>3417</v>
      </c>
      <c r="P9" s="616" t="s">
        <v>4297</v>
      </c>
      <c r="Q9" s="700" t="s">
        <v>4296</v>
      </c>
    </row>
    <row r="10" spans="1:17" ht="23.25" customHeight="1">
      <c r="A10" s="537" t="s">
        <v>4865</v>
      </c>
      <c r="B10" s="493" t="s">
        <v>4866</v>
      </c>
      <c r="C10" s="493" t="str">
        <f>VLOOKUP(LEFT(B10,3),'ships name'!A:C,2,FALSE)</f>
        <v>CMA CGM GEORG FORSTER</v>
      </c>
      <c r="D10" s="493" t="str">
        <f>VLOOKUP(LEFT(B10,3),'ships name'!A:C,3,FALSE)</f>
        <v>达飞乔致福斯特</v>
      </c>
      <c r="E10" s="806" t="str">
        <f>F10</f>
        <v>0FL47W</v>
      </c>
      <c r="F10" s="501" t="str">
        <f>LEFT(G10,6)</f>
        <v>0FL47W</v>
      </c>
      <c r="G10" s="501" t="s">
        <v>4941</v>
      </c>
      <c r="H10" s="501">
        <f>I10-2</f>
        <v>43677</v>
      </c>
      <c r="I10" s="501">
        <f>J10</f>
        <v>43679</v>
      </c>
      <c r="J10" s="501">
        <v>43679</v>
      </c>
      <c r="K10" s="501">
        <f>J10+7</f>
        <v>43686</v>
      </c>
      <c r="L10" s="501">
        <f>J10+26</f>
        <v>43705</v>
      </c>
      <c r="M10" s="501">
        <f>J10+30</f>
        <v>43709</v>
      </c>
      <c r="N10" s="501">
        <f>M10+1</f>
        <v>43710</v>
      </c>
      <c r="O10" s="501">
        <f>N10+3</f>
        <v>43713</v>
      </c>
      <c r="P10" s="501">
        <f>O10+3</f>
        <v>43716</v>
      </c>
      <c r="Q10" s="501">
        <f>J10+41</f>
        <v>43720</v>
      </c>
    </row>
    <row r="11" spans="1:17" ht="23.25" customHeight="1">
      <c r="A11" s="786" t="str">
        <f>TEXT(A10+1,"00")</f>
        <v>32</v>
      </c>
      <c r="B11" s="499" t="s">
        <v>4868</v>
      </c>
      <c r="C11" s="499" t="str">
        <f>VLOOKUP(LEFT(B11,3),'ships name'!A:C,2,FALSE)</f>
        <v>CMA CGM BENJAMIN FRANKLIN</v>
      </c>
      <c r="D11" s="499" t="str">
        <f>VLOOKUP(LEFT(B11,3),'ships name'!A:C,3,FALSE)</f>
        <v>达飞富兰克林</v>
      </c>
      <c r="E11" s="806" t="str">
        <f t="shared" ref="E11:E14" si="0">F11</f>
        <v>0FL49W</v>
      </c>
      <c r="F11" s="806" t="str">
        <f t="shared" ref="F11:F14" si="1">LEFT(G11,6)</f>
        <v>0FL49W</v>
      </c>
      <c r="G11" s="487" t="s">
        <v>4615</v>
      </c>
      <c r="H11" s="487">
        <f>H10+7</f>
        <v>43684</v>
      </c>
      <c r="I11" s="487">
        <f>I10+7</f>
        <v>43686</v>
      </c>
      <c r="J11" s="487">
        <f>I11</f>
        <v>43686</v>
      </c>
      <c r="K11" s="487">
        <f>J11+7</f>
        <v>43693</v>
      </c>
      <c r="L11" s="800">
        <f t="shared" ref="L11:L14" si="2">J11+26</f>
        <v>43712</v>
      </c>
      <c r="M11" s="800">
        <f t="shared" ref="M11:M14" si="3">J11+30</f>
        <v>43716</v>
      </c>
      <c r="N11" s="800">
        <f t="shared" ref="N11:N12" si="4">M11+1</f>
        <v>43717</v>
      </c>
      <c r="O11" s="800">
        <f t="shared" ref="O11:O12" si="5">N11+3</f>
        <v>43720</v>
      </c>
      <c r="P11" s="487">
        <f>O11+3</f>
        <v>43723</v>
      </c>
      <c r="Q11" s="800">
        <f t="shared" ref="Q11:Q12" si="6">J11+41</f>
        <v>43727</v>
      </c>
    </row>
    <row r="12" spans="1:17" ht="23.25" customHeight="1">
      <c r="A12" s="786" t="str">
        <f>TEXT(A11+1,"00")</f>
        <v>33</v>
      </c>
      <c r="B12" s="499" t="s">
        <v>4867</v>
      </c>
      <c r="C12" s="499" t="str">
        <f>VLOOKUP(LEFT(B12,3),'ships name'!A:C,2,FALSE)</f>
        <v>CMA CGM ALEXANDER VON HUMBOLDT</v>
      </c>
      <c r="D12" s="499" t="str">
        <f>VLOOKUP(LEFT(B12,3),'ships name'!A:C,3,FALSE)</f>
        <v>达飞洪堡德</v>
      </c>
      <c r="E12" s="806" t="str">
        <f t="shared" si="0"/>
        <v>0FL4BW</v>
      </c>
      <c r="F12" s="806" t="str">
        <f t="shared" si="1"/>
        <v>0FL4BW</v>
      </c>
      <c r="G12" s="487" t="s">
        <v>4870</v>
      </c>
      <c r="H12" s="487">
        <f>H11+7</f>
        <v>43691</v>
      </c>
      <c r="I12" s="487">
        <f>H12+2</f>
        <v>43693</v>
      </c>
      <c r="J12" s="487">
        <f>I12</f>
        <v>43693</v>
      </c>
      <c r="K12" s="487">
        <f>J12+7</f>
        <v>43700</v>
      </c>
      <c r="L12" s="800">
        <f t="shared" si="2"/>
        <v>43719</v>
      </c>
      <c r="M12" s="800">
        <f t="shared" si="3"/>
        <v>43723</v>
      </c>
      <c r="N12" s="800">
        <f t="shared" si="4"/>
        <v>43724</v>
      </c>
      <c r="O12" s="800">
        <f t="shared" si="5"/>
        <v>43727</v>
      </c>
      <c r="P12" s="487">
        <f>O12+3</f>
        <v>43730</v>
      </c>
      <c r="Q12" s="800">
        <f t="shared" si="6"/>
        <v>43734</v>
      </c>
    </row>
    <row r="13" spans="1:17" ht="23.25" customHeight="1">
      <c r="A13" s="786" t="str">
        <f>TEXT(A12+1,"00")</f>
        <v>34</v>
      </c>
      <c r="B13" s="499" t="s">
        <v>4950</v>
      </c>
      <c r="C13" s="499" t="str">
        <f>VLOOKUP(LEFT(B13,3),'ships name'!A:C,2,FALSE)</f>
        <v>APL SINGAPURA</v>
      </c>
      <c r="D13" s="499" t="str">
        <f>VLOOKUP(LEFT(B13,3),'ships name'!A:C,3,FALSE)</f>
        <v>美总新加坡拉</v>
      </c>
      <c r="E13" s="806" t="str">
        <f t="shared" si="0"/>
        <v>0FL4DW</v>
      </c>
      <c r="F13" s="806" t="str">
        <f t="shared" si="1"/>
        <v>0FL4DW</v>
      </c>
      <c r="G13" s="487" t="s">
        <v>4942</v>
      </c>
      <c r="H13" s="487">
        <f>H12+7</f>
        <v>43698</v>
      </c>
      <c r="I13" s="487">
        <f>H13+2</f>
        <v>43700</v>
      </c>
      <c r="J13" s="487">
        <f>I13</f>
        <v>43700</v>
      </c>
      <c r="K13" s="487">
        <f>J13+7</f>
        <v>43707</v>
      </c>
      <c r="L13" s="800">
        <f t="shared" si="2"/>
        <v>43726</v>
      </c>
      <c r="M13" s="800">
        <f t="shared" si="3"/>
        <v>43730</v>
      </c>
      <c r="N13" s="800"/>
      <c r="O13" s="800">
        <f>J13+34</f>
        <v>43734</v>
      </c>
      <c r="P13" s="487">
        <f>O13+3</f>
        <v>43737</v>
      </c>
      <c r="Q13" s="800"/>
    </row>
    <row r="14" spans="1:17" ht="23.25" customHeight="1">
      <c r="A14" s="786" t="str">
        <f>TEXT(A13+1,"00")</f>
        <v>35</v>
      </c>
      <c r="B14" s="499" t="s">
        <v>4869</v>
      </c>
      <c r="C14" s="499" t="str">
        <f>VLOOKUP(LEFT(B14,3),'ships name'!A:C,2,FALSE)</f>
        <v>APL TEMASEK</v>
      </c>
      <c r="D14" s="499" t="str">
        <f>VLOOKUP(LEFT(B14,3),'ships name'!A:C,3,FALSE)</f>
        <v xml:space="preserve"> </v>
      </c>
      <c r="E14" s="806" t="str">
        <f t="shared" si="0"/>
        <v>0FL4FW</v>
      </c>
      <c r="F14" s="806" t="str">
        <f t="shared" si="1"/>
        <v>0FL4FW</v>
      </c>
      <c r="G14" s="487" t="s">
        <v>4871</v>
      </c>
      <c r="H14" s="487">
        <f>H13+7</f>
        <v>43705</v>
      </c>
      <c r="I14" s="487">
        <f>H14+2</f>
        <v>43707</v>
      </c>
      <c r="J14" s="487">
        <f>I14</f>
        <v>43707</v>
      </c>
      <c r="K14" s="487">
        <f>J14+7</f>
        <v>43714</v>
      </c>
      <c r="L14" s="800">
        <f t="shared" si="2"/>
        <v>43733</v>
      </c>
      <c r="M14" s="800">
        <f t="shared" si="3"/>
        <v>43737</v>
      </c>
      <c r="N14" s="800"/>
      <c r="O14" s="1085">
        <f>J14+34</f>
        <v>43741</v>
      </c>
      <c r="P14" s="487">
        <f>O14+3</f>
        <v>43744</v>
      </c>
      <c r="Q14" s="800"/>
    </row>
    <row r="15" spans="1:17" ht="28.15" customHeight="1" thickBot="1"/>
    <row r="16" spans="1:17" s="421" customFormat="1" ht="25.9" customHeight="1" thickBot="1">
      <c r="A16" s="1253" t="s">
        <v>338</v>
      </c>
      <c r="B16" s="1254"/>
      <c r="C16" s="1254"/>
      <c r="D16" s="507"/>
      <c r="E16" s="1540" t="s">
        <v>4041</v>
      </c>
      <c r="F16" s="1540"/>
      <c r="G16" s="1540"/>
      <c r="H16" s="1540" t="s">
        <v>144</v>
      </c>
      <c r="I16" s="1540"/>
      <c r="J16" s="1541"/>
      <c r="K16" s="1617" t="s">
        <v>2</v>
      </c>
      <c r="L16" s="1618"/>
      <c r="M16" s="1618"/>
      <c r="N16" s="1618"/>
      <c r="O16" s="1619"/>
    </row>
    <row r="17" spans="1:17" ht="19.899999999999999" customHeight="1">
      <c r="A17" s="1443" t="s">
        <v>3</v>
      </c>
      <c r="B17" s="1445" t="s">
        <v>4</v>
      </c>
      <c r="C17" s="1445" t="s">
        <v>5</v>
      </c>
      <c r="D17" s="1168" t="s">
        <v>4274</v>
      </c>
      <c r="E17" s="1169" t="s">
        <v>6</v>
      </c>
      <c r="F17" s="1170"/>
      <c r="G17" s="1171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3195</v>
      </c>
      <c r="M17" s="514" t="s">
        <v>320</v>
      </c>
      <c r="N17" s="514" t="s">
        <v>319</v>
      </c>
      <c r="O17" s="782" t="s">
        <v>3260</v>
      </c>
    </row>
    <row r="18" spans="1:17" ht="19.899999999999999" customHeight="1">
      <c r="A18" s="1443"/>
      <c r="B18" s="1445"/>
      <c r="C18" s="1445"/>
      <c r="D18" s="1112"/>
      <c r="E18" s="1258" t="s">
        <v>13</v>
      </c>
      <c r="F18" s="1468" t="s">
        <v>14</v>
      </c>
      <c r="G18" s="1469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3197</v>
      </c>
      <c r="M18" s="439" t="s">
        <v>1730</v>
      </c>
      <c r="N18" s="439" t="s">
        <v>370</v>
      </c>
      <c r="O18" s="619" t="s">
        <v>382</v>
      </c>
      <c r="P18" s="273" t="s">
        <v>29</v>
      </c>
    </row>
    <row r="19" spans="1:17" ht="19.899999999999999" customHeight="1" thickBot="1">
      <c r="A19" s="1444"/>
      <c r="B19" s="1446"/>
      <c r="C19" s="1446"/>
      <c r="D19" s="1113"/>
      <c r="E19" s="1238"/>
      <c r="F19" s="605" t="s">
        <v>4275</v>
      </c>
      <c r="G19" s="536" t="s">
        <v>4276</v>
      </c>
      <c r="H19" s="616" t="s">
        <v>211</v>
      </c>
      <c r="I19" s="616" t="s">
        <v>47</v>
      </c>
      <c r="J19" s="700" t="s">
        <v>123</v>
      </c>
      <c r="K19" s="704" t="s">
        <v>151</v>
      </c>
      <c r="L19" s="616" t="s">
        <v>36</v>
      </c>
      <c r="M19" s="616" t="s">
        <v>194</v>
      </c>
      <c r="N19" s="616" t="s">
        <v>352</v>
      </c>
      <c r="O19" s="700" t="s">
        <v>303</v>
      </c>
    </row>
    <row r="20" spans="1:17" ht="19.899999999999999" customHeight="1">
      <c r="A20" s="537">
        <v>32</v>
      </c>
      <c r="B20" s="493" t="s">
        <v>4872</v>
      </c>
      <c r="C20" s="493" t="str">
        <f>VLOOKUP(LEFT(B20,3),'ships name'!A:C,2,FALSE)</f>
        <v>COSCO SHIPPING LEO</v>
      </c>
      <c r="D20" s="493" t="str">
        <f>VLOOKUP(C20,'ships name'!B:C,2,FALSE)</f>
        <v>中远海运狮子座</v>
      </c>
      <c r="E20" s="493" t="str">
        <f>TEXT(LEFT(F20,3)-1,"000")&amp;"E"</f>
        <v>006E</v>
      </c>
      <c r="F20" s="561" t="str">
        <f>RIGHT(B20,3)&amp;"W"</f>
        <v>007W</v>
      </c>
      <c r="G20" s="501" t="s">
        <v>4877</v>
      </c>
      <c r="H20" s="501">
        <f>J20-2</f>
        <v>43681</v>
      </c>
      <c r="I20" s="501">
        <f>J20-1</f>
        <v>43682</v>
      </c>
      <c r="J20" s="501">
        <v>43683</v>
      </c>
      <c r="K20" s="501">
        <f>J20+5</f>
        <v>43688</v>
      </c>
      <c r="L20" s="501">
        <f>J20+20</f>
        <v>43703</v>
      </c>
      <c r="M20" s="501">
        <f>J20+28</f>
        <v>43711</v>
      </c>
      <c r="N20" s="501">
        <f>J20+30</f>
        <v>43713</v>
      </c>
      <c r="O20" s="501">
        <f>J20+34</f>
        <v>43717</v>
      </c>
    </row>
    <row r="21" spans="1:17" ht="19.899999999999999" customHeight="1">
      <c r="A21" s="773">
        <f>A20+1</f>
        <v>33</v>
      </c>
      <c r="B21" s="499" t="s">
        <v>4873</v>
      </c>
      <c r="C21" s="499" t="str">
        <f>VLOOKUP(LEFT(B21,3),'ships name'!A:C,2,FALSE)</f>
        <v>COSCO SHIPPING CAPRICORN</v>
      </c>
      <c r="D21" s="964" t="str">
        <f>VLOOKUP(C21,'ships name'!B:C,2,FALSE)</f>
        <v>中远海运摩羯座</v>
      </c>
      <c r="E21" s="499" t="str">
        <f>TEXT(LEFT(F21,3)-1,"000")&amp;"E"</f>
        <v>005E</v>
      </c>
      <c r="F21" s="779" t="str">
        <f t="shared" ref="F21:F24" si="7">RIGHT(B21,3)&amp;"W"</f>
        <v>006W</v>
      </c>
      <c r="G21" s="487" t="s">
        <v>4878</v>
      </c>
      <c r="H21" s="487">
        <f t="shared" ref="H21:H22" si="8">J21-2</f>
        <v>43688</v>
      </c>
      <c r="I21" s="487">
        <f t="shared" ref="I21" si="9">J21-1</f>
        <v>43689</v>
      </c>
      <c r="J21" s="487">
        <f t="shared" ref="J21:O24" si="10">J20+7</f>
        <v>43690</v>
      </c>
      <c r="K21" s="487">
        <f t="shared" si="10"/>
        <v>43695</v>
      </c>
      <c r="L21" s="487">
        <f t="shared" si="10"/>
        <v>43710</v>
      </c>
      <c r="M21" s="487">
        <f t="shared" si="10"/>
        <v>43718</v>
      </c>
      <c r="N21" s="487">
        <f t="shared" si="10"/>
        <v>43720</v>
      </c>
      <c r="O21" s="487">
        <f t="shared" si="10"/>
        <v>43724</v>
      </c>
    </row>
    <row r="22" spans="1:17" ht="19.899999999999999" customHeight="1">
      <c r="A22" s="773">
        <f>A21+1</f>
        <v>34</v>
      </c>
      <c r="B22" s="499" t="s">
        <v>4874</v>
      </c>
      <c r="C22" s="499" t="str">
        <f>VLOOKUP(LEFT(B22,3),'ships name'!A:C,2,FALSE)</f>
        <v>COSCO SHIPPING LIBRA</v>
      </c>
      <c r="D22" s="964" t="str">
        <f>VLOOKUP(C22,'ships name'!B:C,2,FALSE)</f>
        <v>中远海运天秤座</v>
      </c>
      <c r="E22" s="499" t="str">
        <f>TEXT(LEFT(F22,3)-1,"000")&amp;"E"</f>
        <v>005E</v>
      </c>
      <c r="F22" s="779" t="str">
        <f t="shared" si="7"/>
        <v>006W</v>
      </c>
      <c r="G22" s="487" t="s">
        <v>4879</v>
      </c>
      <c r="H22" s="487">
        <f t="shared" si="8"/>
        <v>43695</v>
      </c>
      <c r="I22" s="487">
        <f t="shared" ref="I22" si="11">J22-1</f>
        <v>43696</v>
      </c>
      <c r="J22" s="487">
        <f t="shared" si="10"/>
        <v>43697</v>
      </c>
      <c r="K22" s="487">
        <f t="shared" si="10"/>
        <v>43702</v>
      </c>
      <c r="L22" s="487">
        <f t="shared" si="10"/>
        <v>43717</v>
      </c>
      <c r="M22" s="487">
        <f t="shared" si="10"/>
        <v>43725</v>
      </c>
      <c r="N22" s="487">
        <f t="shared" si="10"/>
        <v>43727</v>
      </c>
      <c r="O22" s="487">
        <f t="shared" si="10"/>
        <v>43731</v>
      </c>
    </row>
    <row r="23" spans="1:17" ht="19.899999999999999" customHeight="1">
      <c r="A23" s="773">
        <f>A22+1</f>
        <v>35</v>
      </c>
      <c r="B23" s="499" t="s">
        <v>4875</v>
      </c>
      <c r="C23" s="499" t="str">
        <f>VLOOKUP(LEFT(B23,3),'ships name'!A:C,2,FALSE)</f>
        <v>COSCO SHIPPING SAGITTARIUS</v>
      </c>
      <c r="D23" s="964" t="str">
        <f>VLOOKUP(C23,'ships name'!B:C,2,FALSE)</f>
        <v>中远海运人马座</v>
      </c>
      <c r="E23" s="499" t="str">
        <f>TEXT(LEFT(F23,3)-1,"000")&amp;"E"</f>
        <v>004E</v>
      </c>
      <c r="F23" s="779" t="str">
        <f t="shared" si="7"/>
        <v>005W</v>
      </c>
      <c r="G23" s="487" t="s">
        <v>4880</v>
      </c>
      <c r="H23" s="487">
        <f t="shared" ref="H23" si="12">J23-2</f>
        <v>43702</v>
      </c>
      <c r="I23" s="487">
        <f t="shared" ref="I23" si="13">J23-1</f>
        <v>43703</v>
      </c>
      <c r="J23" s="487">
        <f t="shared" si="10"/>
        <v>43704</v>
      </c>
      <c r="K23" s="487">
        <f t="shared" si="10"/>
        <v>43709</v>
      </c>
      <c r="L23" s="487">
        <f t="shared" si="10"/>
        <v>43724</v>
      </c>
      <c r="M23" s="487">
        <f t="shared" si="10"/>
        <v>43732</v>
      </c>
      <c r="N23" s="487">
        <f t="shared" si="10"/>
        <v>43734</v>
      </c>
      <c r="O23" s="487">
        <f t="shared" si="10"/>
        <v>43738</v>
      </c>
    </row>
    <row r="24" spans="1:17" ht="19.899999999999999" customHeight="1">
      <c r="A24" s="773">
        <f>A23+1</f>
        <v>36</v>
      </c>
      <c r="B24" s="499" t="s">
        <v>4876</v>
      </c>
      <c r="C24" s="499" t="str">
        <f>VLOOKUP(LEFT(B24,3),'ships name'!A:C,2,FALSE)</f>
        <v>COSCO SHIPPING NEBULA</v>
      </c>
      <c r="D24" s="964" t="str">
        <f>VLOOKUP(C24,'ships name'!B:C,2,FALSE)</f>
        <v>中远海运星云</v>
      </c>
      <c r="E24" s="499" t="str">
        <f>TEXT(LEFT(F24,3)-1,"000")&amp;"E"</f>
        <v>004E</v>
      </c>
      <c r="F24" s="779" t="str">
        <f t="shared" si="7"/>
        <v>005W</v>
      </c>
      <c r="G24" s="487" t="s">
        <v>4881</v>
      </c>
      <c r="H24" s="487">
        <f t="shared" ref="H24" si="14">J24-2</f>
        <v>43709</v>
      </c>
      <c r="I24" s="487">
        <f t="shared" ref="I24" si="15">J24-1</f>
        <v>43710</v>
      </c>
      <c r="J24" s="487">
        <f t="shared" si="10"/>
        <v>43711</v>
      </c>
      <c r="K24" s="487">
        <f t="shared" si="10"/>
        <v>43716</v>
      </c>
      <c r="L24" s="487">
        <f t="shared" si="10"/>
        <v>43731</v>
      </c>
      <c r="M24" s="487">
        <f t="shared" si="10"/>
        <v>43739</v>
      </c>
      <c r="N24" s="487">
        <f t="shared" si="10"/>
        <v>43741</v>
      </c>
      <c r="O24" s="487">
        <f t="shared" si="10"/>
        <v>43745</v>
      </c>
    </row>
    <row r="25" spans="1:17" ht="19.899999999999999" customHeight="1" thickBot="1">
      <c r="A25" s="783"/>
      <c r="B25" s="784" t="s">
        <v>29</v>
      </c>
      <c r="C25" s="785"/>
      <c r="D25" s="785"/>
      <c r="E25" s="785"/>
      <c r="F25" s="785"/>
      <c r="G25" s="785"/>
      <c r="H25" s="785"/>
      <c r="I25" s="785"/>
      <c r="J25" s="785"/>
      <c r="K25" s="423"/>
      <c r="L25" s="422"/>
      <c r="M25" s="422"/>
      <c r="N25" s="422"/>
      <c r="O25" s="422"/>
    </row>
    <row r="26" spans="1:17" s="421" customFormat="1" ht="25.9" customHeight="1" thickBot="1">
      <c r="A26" s="1607" t="s">
        <v>350</v>
      </c>
      <c r="B26" s="1608"/>
      <c r="C26" s="1608"/>
      <c r="D26" s="781"/>
      <c r="E26" s="1611" t="s">
        <v>3206</v>
      </c>
      <c r="F26" s="1611"/>
      <c r="G26" s="1611"/>
      <c r="H26" s="1611" t="s">
        <v>3079</v>
      </c>
      <c r="I26" s="1611"/>
      <c r="J26" s="1612"/>
      <c r="K26" s="1613" t="s">
        <v>2</v>
      </c>
      <c r="L26" s="1614"/>
      <c r="M26" s="1614"/>
      <c r="N26" s="1614"/>
      <c r="O26" s="1614"/>
      <c r="P26" s="1615"/>
    </row>
    <row r="27" spans="1:17" ht="19.899999999999999" customHeight="1">
      <c r="A27" s="1244" t="s">
        <v>3</v>
      </c>
      <c r="B27" s="1269" t="s">
        <v>4</v>
      </c>
      <c r="C27" s="1269" t="s">
        <v>5</v>
      </c>
      <c r="D27" s="1168" t="s">
        <v>4274</v>
      </c>
      <c r="E27" s="1169" t="s">
        <v>6</v>
      </c>
      <c r="F27" s="1170"/>
      <c r="G27" s="1171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321</v>
      </c>
      <c r="M27" s="514" t="s">
        <v>320</v>
      </c>
      <c r="N27" s="1081" t="s">
        <v>3245</v>
      </c>
      <c r="O27" s="514" t="s">
        <v>319</v>
      </c>
      <c r="P27" s="782"/>
    </row>
    <row r="28" spans="1:17" ht="19.899999999999999" customHeight="1">
      <c r="A28" s="1443"/>
      <c r="B28" s="1445"/>
      <c r="C28" s="1445"/>
      <c r="D28" s="1112"/>
      <c r="E28" s="1258" t="s">
        <v>13</v>
      </c>
      <c r="F28" s="1468" t="s">
        <v>14</v>
      </c>
      <c r="G28" s="1469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3251</v>
      </c>
      <c r="M28" s="439" t="s">
        <v>1730</v>
      </c>
      <c r="N28" s="1082" t="s">
        <v>3249</v>
      </c>
      <c r="O28" s="439" t="s">
        <v>370</v>
      </c>
      <c r="P28" s="619"/>
      <c r="Q28" s="273" t="s">
        <v>29</v>
      </c>
    </row>
    <row r="29" spans="1:17" ht="19.899999999999999" customHeight="1" thickBot="1">
      <c r="A29" s="1444"/>
      <c r="B29" s="1446"/>
      <c r="C29" s="1446"/>
      <c r="D29" s="1113"/>
      <c r="E29" s="1238"/>
      <c r="F29" s="605" t="s">
        <v>4275</v>
      </c>
      <c r="G29" s="536" t="s">
        <v>4276</v>
      </c>
      <c r="H29" s="616" t="s">
        <v>123</v>
      </c>
      <c r="I29" s="616" t="s">
        <v>124</v>
      </c>
      <c r="J29" s="700" t="s">
        <v>23</v>
      </c>
      <c r="K29" s="704" t="s">
        <v>3217</v>
      </c>
      <c r="L29" s="616" t="s">
        <v>67</v>
      </c>
      <c r="M29" s="616" t="s">
        <v>56</v>
      </c>
      <c r="N29" s="1083"/>
      <c r="O29" s="616" t="s">
        <v>352</v>
      </c>
      <c r="P29" s="700"/>
    </row>
    <row r="30" spans="1:17" ht="19.899999999999999" customHeight="1">
      <c r="A30" s="537">
        <v>31</v>
      </c>
      <c r="B30" s="493" t="s">
        <v>4600</v>
      </c>
      <c r="C30" s="493" t="str">
        <f>VLOOKUP(LEFT(B30,3),'ships name'!A:C,2,FALSE)</f>
        <v>APL RAFFLES</v>
      </c>
      <c r="D30" s="493" t="str">
        <f>VLOOKUP(LEFT(B30,3),'ships name'!A:C,3,FALSE)</f>
        <v>美总来福士</v>
      </c>
      <c r="E30" s="806" t="str">
        <f>F30</f>
        <v>0KN33W</v>
      </c>
      <c r="F30" s="806" t="str">
        <f>LEFT(G30,6)</f>
        <v>0KN33W</v>
      </c>
      <c r="G30" s="561" t="s">
        <v>4601</v>
      </c>
      <c r="H30" s="501">
        <f>I30-1</f>
        <v>43676</v>
      </c>
      <c r="I30" s="501">
        <f>J30-1</f>
        <v>43677</v>
      </c>
      <c r="J30" s="501">
        <v>43678</v>
      </c>
      <c r="K30" s="501">
        <f>J30+10</f>
        <v>43688</v>
      </c>
      <c r="L30" s="501">
        <f>J30+30</f>
        <v>43708</v>
      </c>
      <c r="M30" s="501">
        <f t="shared" ref="M30:M34" si="16">L30+2</f>
        <v>43710</v>
      </c>
      <c r="N30" s="1091">
        <f t="shared" ref="N30:N31" si="17">J30+34</f>
        <v>43712</v>
      </c>
      <c r="O30" s="1091">
        <f t="shared" ref="O30:O31" si="18">M30+4</f>
        <v>43714</v>
      </c>
      <c r="P30" s="501"/>
    </row>
    <row r="31" spans="1:17" ht="19.899999999999999" customHeight="1">
      <c r="A31" s="773">
        <f>A30+1</f>
        <v>32</v>
      </c>
      <c r="B31" s="499" t="s">
        <v>3751</v>
      </c>
      <c r="C31" s="928" t="str">
        <f>VLOOKUP(LEFT(B31,3),'ships name'!A:C,2,FALSE)</f>
        <v xml:space="preserve">void sailing </v>
      </c>
      <c r="D31" s="499">
        <f>VLOOKUP(LEFT(B31,3),'ships name'!A:C,3,FALSE)</f>
        <v>0</v>
      </c>
      <c r="E31" s="806" t="str">
        <f t="shared" ref="E31:E34" si="19">F31</f>
        <v>0KN35W</v>
      </c>
      <c r="F31" s="806" t="str">
        <f t="shared" ref="F31:F34" si="20">LEFT(G31,6)</f>
        <v>0KN35W</v>
      </c>
      <c r="G31" s="779" t="s">
        <v>4884</v>
      </c>
      <c r="H31" s="487">
        <f t="shared" ref="H31:J34" si="21">H30+7</f>
        <v>43683</v>
      </c>
      <c r="I31" s="487">
        <f t="shared" si="21"/>
        <v>43684</v>
      </c>
      <c r="J31" s="487">
        <f t="shared" si="21"/>
        <v>43685</v>
      </c>
      <c r="K31" s="487">
        <f>J31+10</f>
        <v>43695</v>
      </c>
      <c r="L31" s="487">
        <f>J31+30</f>
        <v>43715</v>
      </c>
      <c r="M31" s="487">
        <f t="shared" si="16"/>
        <v>43717</v>
      </c>
      <c r="N31" s="1091">
        <f t="shared" si="17"/>
        <v>43719</v>
      </c>
      <c r="O31" s="1091">
        <f t="shared" si="18"/>
        <v>43721</v>
      </c>
      <c r="P31" s="487"/>
    </row>
    <row r="32" spans="1:17" ht="19.899999999999999" customHeight="1">
      <c r="A32" s="773">
        <f>A31+1</f>
        <v>33</v>
      </c>
      <c r="B32" s="499" t="s">
        <v>4882</v>
      </c>
      <c r="C32" s="499" t="str">
        <f>VLOOKUP(LEFT(B32,3),'ships name'!A:C,2,FALSE)</f>
        <v>APL LION CITY</v>
      </c>
      <c r="D32" s="499" t="str">
        <f>VLOOKUP(LEFT(B32,3),'ships name'!A:C,3,FALSE)</f>
        <v>美总狮子城</v>
      </c>
      <c r="E32" s="806" t="str">
        <f t="shared" si="19"/>
        <v>0KN37W</v>
      </c>
      <c r="F32" s="806" t="str">
        <f t="shared" si="20"/>
        <v>0KN37W</v>
      </c>
      <c r="G32" s="779" t="s">
        <v>4885</v>
      </c>
      <c r="H32" s="487">
        <f t="shared" si="21"/>
        <v>43690</v>
      </c>
      <c r="I32" s="487">
        <f t="shared" si="21"/>
        <v>43691</v>
      </c>
      <c r="J32" s="487">
        <f t="shared" si="21"/>
        <v>43692</v>
      </c>
      <c r="K32" s="487">
        <f>J32+10</f>
        <v>43702</v>
      </c>
      <c r="L32" s="487">
        <f>J32+30</f>
        <v>43722</v>
      </c>
      <c r="M32" s="487">
        <f t="shared" si="16"/>
        <v>43724</v>
      </c>
      <c r="N32" s="1084">
        <f>J32+34</f>
        <v>43726</v>
      </c>
      <c r="O32" s="487">
        <f>M32+4</f>
        <v>43728</v>
      </c>
      <c r="P32" s="487"/>
    </row>
    <row r="33" spans="1:16" ht="19.899999999999999" customHeight="1">
      <c r="A33" s="773">
        <f>A32+1</f>
        <v>34</v>
      </c>
      <c r="B33" s="928" t="s">
        <v>4946</v>
      </c>
      <c r="C33" s="499" t="str">
        <f>VLOOKUP(LEFT(B33,3),'ships name'!A:C,2,FALSE)</f>
        <v>APL DUBLIN</v>
      </c>
      <c r="D33" s="499" t="str">
        <f>VLOOKUP(LEFT(B33,3),'ships name'!A:C,3,FALSE)</f>
        <v>美总都柏林</v>
      </c>
      <c r="E33" s="806" t="str">
        <f t="shared" si="19"/>
        <v>0KN39W</v>
      </c>
      <c r="F33" s="806" t="str">
        <f t="shared" si="20"/>
        <v>0KN39W</v>
      </c>
      <c r="G33" s="779" t="s">
        <v>4886</v>
      </c>
      <c r="H33" s="487">
        <f t="shared" si="21"/>
        <v>43697</v>
      </c>
      <c r="I33" s="487">
        <f t="shared" si="21"/>
        <v>43698</v>
      </c>
      <c r="J33" s="487">
        <f t="shared" si="21"/>
        <v>43699</v>
      </c>
      <c r="K33" s="487">
        <f>J33+10</f>
        <v>43709</v>
      </c>
      <c r="L33" s="487">
        <f>J33+30</f>
        <v>43729</v>
      </c>
      <c r="M33" s="487">
        <f t="shared" si="16"/>
        <v>43731</v>
      </c>
      <c r="N33" s="1084">
        <f t="shared" ref="N33:N34" si="22">J33+34</f>
        <v>43733</v>
      </c>
      <c r="O33" s="1084">
        <f t="shared" ref="O33:O34" si="23">M33+4</f>
        <v>43735</v>
      </c>
      <c r="P33" s="487"/>
    </row>
    <row r="34" spans="1:16" ht="19.899999999999999" customHeight="1">
      <c r="A34" s="773">
        <f>A33+1</f>
        <v>35</v>
      </c>
      <c r="B34" s="928" t="s">
        <v>4883</v>
      </c>
      <c r="C34" s="499" t="str">
        <f>VLOOKUP(LEFT(B34,3),'ships name'!A:C,2,FALSE)</f>
        <v>CMA CGM LAPEROUSE</v>
      </c>
      <c r="D34" s="499" t="str">
        <f>VLOOKUP(LEFT(B34,3),'ships name'!A:C,3,FALSE)</f>
        <v xml:space="preserve"> </v>
      </c>
      <c r="E34" s="806" t="str">
        <f t="shared" si="19"/>
        <v>0KN3BW</v>
      </c>
      <c r="F34" s="806" t="str">
        <f t="shared" si="20"/>
        <v>0KN3BW</v>
      </c>
      <c r="G34" s="779" t="s">
        <v>4887</v>
      </c>
      <c r="H34" s="487">
        <f t="shared" si="21"/>
        <v>43704</v>
      </c>
      <c r="I34" s="487">
        <f t="shared" si="21"/>
        <v>43705</v>
      </c>
      <c r="J34" s="487">
        <f t="shared" si="21"/>
        <v>43706</v>
      </c>
      <c r="K34" s="487">
        <f>J34+10</f>
        <v>43716</v>
      </c>
      <c r="L34" s="487">
        <f>J34+30</f>
        <v>43736</v>
      </c>
      <c r="M34" s="487">
        <f t="shared" si="16"/>
        <v>43738</v>
      </c>
      <c r="N34" s="1084">
        <f t="shared" si="22"/>
        <v>43740</v>
      </c>
      <c r="O34" s="1084">
        <f t="shared" si="23"/>
        <v>43742</v>
      </c>
      <c r="P34" s="487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53" t="s">
        <v>361</v>
      </c>
      <c r="B36" s="1254"/>
      <c r="C36" s="1254"/>
      <c r="D36" s="507"/>
      <c r="E36" s="1540" t="s">
        <v>3252</v>
      </c>
      <c r="F36" s="1540"/>
      <c r="G36" s="1540"/>
      <c r="H36" s="1540" t="s">
        <v>3079</v>
      </c>
      <c r="I36" s="1540"/>
      <c r="J36" s="1616"/>
      <c r="K36" s="1613" t="s">
        <v>2</v>
      </c>
      <c r="L36" s="1614"/>
      <c r="M36" s="1614"/>
      <c r="N36" s="1614"/>
      <c r="O36" s="1614"/>
      <c r="P36" s="1615"/>
    </row>
    <row r="37" spans="1:16" ht="19.899999999999999" customHeight="1">
      <c r="A37" s="1443" t="s">
        <v>3</v>
      </c>
      <c r="B37" s="1445" t="s">
        <v>4</v>
      </c>
      <c r="C37" s="1445" t="s">
        <v>5</v>
      </c>
      <c r="D37" s="1168" t="s">
        <v>4274</v>
      </c>
      <c r="E37" s="1169" t="s">
        <v>6</v>
      </c>
      <c r="F37" s="1170"/>
      <c r="G37" s="1171"/>
      <c r="H37" s="439" t="s">
        <v>7</v>
      </c>
      <c r="I37" s="439" t="s">
        <v>8</v>
      </c>
      <c r="J37" s="125" t="s">
        <v>9</v>
      </c>
      <c r="K37" s="207"/>
      <c r="L37" s="514" t="s">
        <v>3253</v>
      </c>
      <c r="M37" s="1053" t="s">
        <v>362</v>
      </c>
      <c r="N37" s="514" t="s">
        <v>3283</v>
      </c>
      <c r="O37" s="295" t="s">
        <v>3284</v>
      </c>
      <c r="P37" s="295" t="s">
        <v>3246</v>
      </c>
    </row>
    <row r="38" spans="1:16" ht="19.899999999999999" customHeight="1">
      <c r="A38" s="1443"/>
      <c r="B38" s="1445"/>
      <c r="C38" s="1445"/>
      <c r="D38" s="1112"/>
      <c r="E38" s="1258" t="s">
        <v>13</v>
      </c>
      <c r="F38" s="1468" t="s">
        <v>14</v>
      </c>
      <c r="G38" s="1469"/>
      <c r="H38" s="439" t="s">
        <v>15</v>
      </c>
      <c r="I38" s="439" t="s">
        <v>16</v>
      </c>
      <c r="J38" s="125" t="s">
        <v>17</v>
      </c>
      <c r="K38" s="519" t="s">
        <v>269</v>
      </c>
      <c r="L38" s="439" t="s">
        <v>3254</v>
      </c>
      <c r="M38" s="575" t="s">
        <v>1730</v>
      </c>
      <c r="N38" s="439" t="s">
        <v>3255</v>
      </c>
      <c r="O38" s="619" t="s">
        <v>3256</v>
      </c>
      <c r="P38" s="619" t="s">
        <v>3250</v>
      </c>
    </row>
    <row r="39" spans="1:16" ht="19.899999999999999" customHeight="1" thickBot="1">
      <c r="A39" s="1444"/>
      <c r="B39" s="1446"/>
      <c r="C39" s="1446"/>
      <c r="D39" s="1113"/>
      <c r="E39" s="1238"/>
      <c r="F39" s="605" t="s">
        <v>4275</v>
      </c>
      <c r="G39" s="536" t="s">
        <v>4276</v>
      </c>
      <c r="H39" s="616" t="s">
        <v>47</v>
      </c>
      <c r="I39" s="616" t="s">
        <v>123</v>
      </c>
      <c r="J39" s="618" t="s">
        <v>124</v>
      </c>
      <c r="K39" s="518" t="s">
        <v>152</v>
      </c>
      <c r="L39" s="498" t="s">
        <v>50</v>
      </c>
      <c r="M39" s="1070" t="s">
        <v>67</v>
      </c>
      <c r="N39" s="616" t="s">
        <v>3417</v>
      </c>
      <c r="O39" s="700" t="s">
        <v>166</v>
      </c>
      <c r="P39" s="997" t="s">
        <v>165</v>
      </c>
    </row>
    <row r="40" spans="1:16" ht="19.899999999999999" customHeight="1">
      <c r="A40" s="537">
        <v>32</v>
      </c>
      <c r="B40" s="493" t="s">
        <v>3751</v>
      </c>
      <c r="C40" s="1086" t="str">
        <f>VLOOKUP(LEFT(B40,3),'ships name'!A:C,2,FALSE)</f>
        <v xml:space="preserve">void sailing </v>
      </c>
      <c r="D40" s="493">
        <f>VLOOKUP(LEFT(B40,3),'ships name'!A:C,3,FALSE)</f>
        <v>0</v>
      </c>
      <c r="E40" s="493" t="s">
        <v>3813</v>
      </c>
      <c r="F40" s="561" t="str">
        <f>RIGHT(B40,3)&amp;"W"</f>
        <v>oidW</v>
      </c>
      <c r="G40" s="493" t="s">
        <v>4892</v>
      </c>
      <c r="H40" s="501">
        <f>J40-2</f>
        <v>43682</v>
      </c>
      <c r="I40" s="501">
        <f>J40-1</f>
        <v>43683</v>
      </c>
      <c r="J40" s="501">
        <v>43684</v>
      </c>
      <c r="K40" s="501">
        <f>J40+8</f>
        <v>43692</v>
      </c>
      <c r="L40" s="1062">
        <f>J40+27</f>
        <v>43711</v>
      </c>
      <c r="M40" s="1049">
        <f>J40+30</f>
        <v>43714</v>
      </c>
      <c r="N40" s="1062">
        <f>J40+33</f>
        <v>43717</v>
      </c>
      <c r="O40" s="1029">
        <f>J40+40</f>
        <v>43724</v>
      </c>
      <c r="P40" s="1052">
        <f>J40+31</f>
        <v>43715</v>
      </c>
    </row>
    <row r="41" spans="1:16" ht="19.5" customHeight="1">
      <c r="A41" s="773">
        <f>A40+1</f>
        <v>33</v>
      </c>
      <c r="B41" s="499" t="s">
        <v>4888</v>
      </c>
      <c r="C41" s="1079" t="str">
        <f>VLOOKUP(LEFT(B41,3),'ships name'!A:C,2,FALSE)</f>
        <v>OOCL INDONESIA</v>
      </c>
      <c r="D41" s="499" t="str">
        <f>VLOOKUP(LEFT(B41,3),'ships name'!A:C,3,FALSE)</f>
        <v>东方印度尼西亚</v>
      </c>
      <c r="E41" s="499" t="str">
        <f>TEXT(LEFT(F41,3)-1,"000")&amp;"E"</f>
        <v>007E</v>
      </c>
      <c r="F41" s="779" t="str">
        <f t="shared" ref="F41:F44" si="24">RIGHT(B41,3)&amp;"W"</f>
        <v>008W</v>
      </c>
      <c r="G41" s="499" t="s">
        <v>4893</v>
      </c>
      <c r="H41" s="487">
        <f t="shared" ref="H41:J44" si="25">H40+7</f>
        <v>43689</v>
      </c>
      <c r="I41" s="487">
        <f t="shared" si="25"/>
        <v>43690</v>
      </c>
      <c r="J41" s="487">
        <f t="shared" si="25"/>
        <v>43691</v>
      </c>
      <c r="K41" s="487">
        <f>J41+7</f>
        <v>43698</v>
      </c>
      <c r="L41" s="487">
        <f>J41+27</f>
        <v>43718</v>
      </c>
      <c r="M41" s="999">
        <f>J41+29</f>
        <v>43720</v>
      </c>
      <c r="N41" s="487">
        <f>J41+33</f>
        <v>43724</v>
      </c>
      <c r="O41" s="1029">
        <f>J41+40</f>
        <v>43731</v>
      </c>
      <c r="P41" s="992">
        <f>J41+31</f>
        <v>43722</v>
      </c>
    </row>
    <row r="42" spans="1:16" ht="19.899999999999999" customHeight="1">
      <c r="A42" s="773">
        <f>A41+1</f>
        <v>34</v>
      </c>
      <c r="B42" s="499" t="s">
        <v>4889</v>
      </c>
      <c r="C42" s="499" t="str">
        <f>VLOOKUP(LEFT(B42,3),'ships name'!A:C,2,FALSE)</f>
        <v>CSCL PACIFIC OCEAN</v>
      </c>
      <c r="D42" s="499" t="str">
        <f>VLOOKUP(LEFT(B42,3),'ships name'!A:C,3,FALSE)</f>
        <v>中海太平洋</v>
      </c>
      <c r="E42" s="499" t="str">
        <f>TEXT(LEFT(F42,3)-1,"000")&amp;"E"</f>
        <v>032E</v>
      </c>
      <c r="F42" s="779" t="str">
        <f t="shared" si="24"/>
        <v>033W</v>
      </c>
      <c r="G42" s="499" t="s">
        <v>4894</v>
      </c>
      <c r="H42" s="487">
        <f t="shared" si="25"/>
        <v>43696</v>
      </c>
      <c r="I42" s="487">
        <f t="shared" si="25"/>
        <v>43697</v>
      </c>
      <c r="J42" s="487">
        <f t="shared" si="25"/>
        <v>43698</v>
      </c>
      <c r="K42" s="487">
        <f>J42+7</f>
        <v>43705</v>
      </c>
      <c r="L42" s="487">
        <f>J42+27</f>
        <v>43725</v>
      </c>
      <c r="M42" s="999">
        <f>M40+14</f>
        <v>43728</v>
      </c>
      <c r="N42" s="487">
        <f>J42+33</f>
        <v>43731</v>
      </c>
      <c r="O42" s="1029">
        <f t="shared" ref="O42:O44" si="26">J42+40</f>
        <v>43738</v>
      </c>
      <c r="P42" s="992">
        <f t="shared" ref="P42:P44" si="27">J42+31</f>
        <v>43729</v>
      </c>
    </row>
    <row r="43" spans="1:16" ht="19.899999999999999" customHeight="1">
      <c r="A43" s="773">
        <f>A42+1</f>
        <v>35</v>
      </c>
      <c r="B43" s="499" t="s">
        <v>4890</v>
      </c>
      <c r="C43" s="1079" t="str">
        <f>VLOOKUP(LEFT(B43,3),'ships name'!A:C,2,FALSE)</f>
        <v>OOCL GERMANY</v>
      </c>
      <c r="D43" s="499" t="str">
        <f>VLOOKUP(LEFT(B43,3),'ships name'!A:C,3,FALSE)</f>
        <v>东方德国</v>
      </c>
      <c r="E43" s="499" t="str">
        <f>TEXT(LEFT(F43,3)-1,"000")&amp;"E"</f>
        <v>009E</v>
      </c>
      <c r="F43" s="779" t="str">
        <f t="shared" si="24"/>
        <v>010W</v>
      </c>
      <c r="G43" s="499" t="s">
        <v>4895</v>
      </c>
      <c r="H43" s="487">
        <f t="shared" si="25"/>
        <v>43703</v>
      </c>
      <c r="I43" s="487">
        <f t="shared" si="25"/>
        <v>43704</v>
      </c>
      <c r="J43" s="487">
        <f t="shared" si="25"/>
        <v>43705</v>
      </c>
      <c r="K43" s="487">
        <f>J43+7</f>
        <v>43712</v>
      </c>
      <c r="L43" s="487">
        <f>J43+27</f>
        <v>43732</v>
      </c>
      <c r="M43" s="999">
        <f>J43+29</f>
        <v>43734</v>
      </c>
      <c r="N43" s="487">
        <f>J43+33</f>
        <v>43738</v>
      </c>
      <c r="O43" s="1029">
        <f t="shared" si="26"/>
        <v>43745</v>
      </c>
      <c r="P43" s="992">
        <f t="shared" si="27"/>
        <v>43736</v>
      </c>
    </row>
    <row r="44" spans="1:16" ht="19.899999999999999" customHeight="1">
      <c r="A44" s="773">
        <f>A43+1</f>
        <v>36</v>
      </c>
      <c r="B44" s="499" t="s">
        <v>4891</v>
      </c>
      <c r="C44" s="1079" t="str">
        <f>VLOOKUP(LEFT(B44,3),'ships name'!A:C,2,FALSE)</f>
        <v>COSCO SHIPPING AQUARIUS</v>
      </c>
      <c r="D44" s="499" t="str">
        <f>VLOOKUP(LEFT(B44,3),'ships name'!A:C,3,FALSE)</f>
        <v xml:space="preserve"> </v>
      </c>
      <c r="E44" s="499" t="str">
        <f>TEXT(LEFT(F44,3)-1,"000")&amp;"E"</f>
        <v>001E</v>
      </c>
      <c r="F44" s="779" t="str">
        <f t="shared" si="24"/>
        <v>002W</v>
      </c>
      <c r="G44" s="499" t="s">
        <v>4895</v>
      </c>
      <c r="H44" s="487">
        <f t="shared" si="25"/>
        <v>43710</v>
      </c>
      <c r="I44" s="487">
        <f t="shared" si="25"/>
        <v>43711</v>
      </c>
      <c r="J44" s="487">
        <f t="shared" si="25"/>
        <v>43712</v>
      </c>
      <c r="K44" s="487">
        <f>J44+7</f>
        <v>43719</v>
      </c>
      <c r="L44" s="487">
        <f>J44+27</f>
        <v>43739</v>
      </c>
      <c r="M44" s="999">
        <f>J44+29</f>
        <v>43741</v>
      </c>
      <c r="N44" s="487">
        <f>J44+33</f>
        <v>43745</v>
      </c>
      <c r="O44" s="1029">
        <f t="shared" si="26"/>
        <v>43752</v>
      </c>
      <c r="P44" s="992">
        <f t="shared" si="27"/>
        <v>43743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53" t="s">
        <v>367</v>
      </c>
      <c r="B48" s="1254"/>
      <c r="C48" s="1254"/>
      <c r="D48" s="507"/>
      <c r="E48" s="1540" t="s">
        <v>3257</v>
      </c>
      <c r="F48" s="1540"/>
      <c r="G48" s="1540"/>
      <c r="H48" s="1540" t="s">
        <v>3079</v>
      </c>
      <c r="I48" s="1540"/>
      <c r="J48" s="1541"/>
      <c r="K48" s="1604" t="s">
        <v>2</v>
      </c>
      <c r="L48" s="1605"/>
      <c r="M48" s="1605"/>
      <c r="N48" s="1606"/>
      <c r="O48" s="424"/>
    </row>
    <row r="49" spans="1:16" ht="19.899999999999999" customHeight="1">
      <c r="A49" s="1443" t="s">
        <v>3</v>
      </c>
      <c r="B49" s="1445" t="s">
        <v>4</v>
      </c>
      <c r="C49" s="1445" t="s">
        <v>5</v>
      </c>
      <c r="D49" s="1168" t="s">
        <v>4274</v>
      </c>
      <c r="E49" s="1169" t="s">
        <v>6</v>
      </c>
      <c r="F49" s="1170"/>
      <c r="G49" s="1171"/>
      <c r="H49" s="439" t="s">
        <v>7</v>
      </c>
      <c r="I49" s="439" t="s">
        <v>8</v>
      </c>
      <c r="J49" s="619" t="s">
        <v>9</v>
      </c>
      <c r="K49" s="517" t="s">
        <v>3258</v>
      </c>
      <c r="L49" s="439" t="s">
        <v>320</v>
      </c>
      <c r="M49" s="439" t="s">
        <v>3253</v>
      </c>
      <c r="N49" s="619" t="s">
        <v>319</v>
      </c>
      <c r="O49" s="425"/>
    </row>
    <row r="50" spans="1:16" ht="19.899999999999999" customHeight="1">
      <c r="A50" s="1443"/>
      <c r="B50" s="1445"/>
      <c r="C50" s="1445"/>
      <c r="D50" s="1112"/>
      <c r="E50" s="1258" t="s">
        <v>13</v>
      </c>
      <c r="F50" s="1468" t="s">
        <v>14</v>
      </c>
      <c r="G50" s="1469"/>
      <c r="H50" s="439" t="s">
        <v>15</v>
      </c>
      <c r="I50" s="439" t="s">
        <v>16</v>
      </c>
      <c r="J50" s="619" t="s">
        <v>17</v>
      </c>
      <c r="K50" s="517" t="s">
        <v>113</v>
      </c>
      <c r="L50" s="439" t="s">
        <v>1730</v>
      </c>
      <c r="M50" s="439" t="s">
        <v>3254</v>
      </c>
      <c r="N50" s="619" t="s">
        <v>370</v>
      </c>
      <c r="O50" s="417"/>
    </row>
    <row r="51" spans="1:16" ht="19.899999999999999" customHeight="1" thickBot="1">
      <c r="A51" s="1444"/>
      <c r="B51" s="1446"/>
      <c r="C51" s="1446"/>
      <c r="D51" s="1113"/>
      <c r="E51" s="1238"/>
      <c r="F51" s="605" t="s">
        <v>4275</v>
      </c>
      <c r="G51" s="536" t="s">
        <v>4276</v>
      </c>
      <c r="H51" s="616" t="s">
        <v>29</v>
      </c>
      <c r="I51" s="616" t="s">
        <v>3990</v>
      </c>
      <c r="J51" s="700" t="s">
        <v>3343</v>
      </c>
      <c r="K51" s="521" t="s">
        <v>240</v>
      </c>
      <c r="L51" s="616" t="s">
        <v>168</v>
      </c>
      <c r="M51" s="616" t="s">
        <v>67</v>
      </c>
      <c r="N51" s="700" t="s">
        <v>68</v>
      </c>
      <c r="O51" s="417"/>
    </row>
    <row r="52" spans="1:16" ht="21" customHeight="1">
      <c r="A52" s="537">
        <v>31</v>
      </c>
      <c r="B52" s="493" t="s">
        <v>4602</v>
      </c>
      <c r="C52" s="493" t="str">
        <f>VLOOKUP(LEFT(B52,3),'ships name'!A:C,2,FALSE)</f>
        <v>EVER GLORY</v>
      </c>
      <c r="D52" s="493" t="str">
        <f>VLOOKUP(LEFT(B52,3),'ships name'!A:C,3,FALSE)</f>
        <v xml:space="preserve"> </v>
      </c>
      <c r="E52" s="493" t="str">
        <f>TEXT(LEFT(F52,3)-1,"000")&amp;"E"</f>
        <v>001E</v>
      </c>
      <c r="F52" s="561" t="str">
        <f>RIGHT(B52,3)&amp;"W"</f>
        <v>002W</v>
      </c>
      <c r="G52" s="493" t="s">
        <v>4603</v>
      </c>
      <c r="H52" s="999" t="e">
        <f>H51+7</f>
        <v>#VALUE!</v>
      </c>
      <c r="I52" s="501">
        <f>J52-1</f>
        <v>43677</v>
      </c>
      <c r="J52" s="501">
        <v>43678</v>
      </c>
      <c r="K52" s="501">
        <f>J52+12</f>
        <v>43690</v>
      </c>
      <c r="L52" s="1062">
        <f t="shared" ref="L52:L55" si="28">J52+27</f>
        <v>43705</v>
      </c>
      <c r="M52" s="1062">
        <f t="shared" ref="M52:M55" si="29">J52+30</f>
        <v>43708</v>
      </c>
      <c r="N52" s="1062">
        <f t="shared" ref="N52:N55" si="30">J52+33</f>
        <v>43711</v>
      </c>
      <c r="O52" s="560"/>
    </row>
    <row r="53" spans="1:16" ht="21" customHeight="1">
      <c r="A53" s="773">
        <f>A52+1</f>
        <v>32</v>
      </c>
      <c r="B53" s="499" t="s">
        <v>4896</v>
      </c>
      <c r="C53" s="499" t="str">
        <f>VLOOKUP(LEFT(B53,3),'ships name'!A:C,2,FALSE)</f>
        <v>EVER GIFTED</v>
      </c>
      <c r="D53" s="499" t="str">
        <f>VLOOKUP(LEFT(B53,3),'ships name'!A:C,3,FALSE)</f>
        <v xml:space="preserve"> </v>
      </c>
      <c r="E53" s="499" t="str">
        <f>TEXT(LEFT(F53,3)-1,"000")&amp;"E"</f>
        <v>003E</v>
      </c>
      <c r="F53" s="779" t="str">
        <f t="shared" ref="F53:F56" si="31">RIGHT(B53,3)&amp;"W"</f>
        <v>004W</v>
      </c>
      <c r="G53" s="499" t="s">
        <v>4900</v>
      </c>
      <c r="H53" s="999" t="e">
        <f t="shared" ref="H53" si="32">H52+7</f>
        <v>#VALUE!</v>
      </c>
      <c r="I53" s="487">
        <f t="shared" ref="H53:J56" si="33">I52+7</f>
        <v>43684</v>
      </c>
      <c r="J53" s="487">
        <f t="shared" si="33"/>
        <v>43685</v>
      </c>
      <c r="K53" s="487">
        <f>J53+12</f>
        <v>43697</v>
      </c>
      <c r="L53" s="1062">
        <f t="shared" si="28"/>
        <v>43712</v>
      </c>
      <c r="M53" s="1062">
        <f t="shared" si="29"/>
        <v>43715</v>
      </c>
      <c r="N53" s="1062">
        <f t="shared" si="30"/>
        <v>43718</v>
      </c>
      <c r="O53" s="560"/>
    </row>
    <row r="54" spans="1:16" ht="21" customHeight="1">
      <c r="A54" s="773">
        <f>A53+1</f>
        <v>33</v>
      </c>
      <c r="B54" s="499" t="s">
        <v>4897</v>
      </c>
      <c r="C54" s="499" t="str">
        <f>VLOOKUP(LEFT(B54,3),'ships name'!A:C,2,FALSE)</f>
        <v>THALASSA TYHI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79" t="str">
        <f t="shared" si="31"/>
        <v>TBAW</v>
      </c>
      <c r="G54" s="499" t="s">
        <v>4901</v>
      </c>
      <c r="H54" s="999" t="e">
        <f t="shared" si="33"/>
        <v>#VALUE!</v>
      </c>
      <c r="I54" s="487">
        <f>J54-2</f>
        <v>43690</v>
      </c>
      <c r="J54" s="1062">
        <f t="shared" si="33"/>
        <v>43692</v>
      </c>
      <c r="K54" s="487">
        <f>K53+7</f>
        <v>43704</v>
      </c>
      <c r="L54" s="1062">
        <f t="shared" si="28"/>
        <v>43719</v>
      </c>
      <c r="M54" s="1062">
        <f t="shared" si="29"/>
        <v>43722</v>
      </c>
      <c r="N54" s="1062">
        <f t="shared" si="30"/>
        <v>43725</v>
      </c>
      <c r="O54" s="560"/>
    </row>
    <row r="55" spans="1:16" ht="21" customHeight="1">
      <c r="A55" s="773">
        <f>A54+1</f>
        <v>34</v>
      </c>
      <c r="B55" s="941" t="s">
        <v>4898</v>
      </c>
      <c r="C55" s="499" t="str">
        <f>VLOOKUP(LEFT(B55,3),'ships name'!A:C,2,FALSE)</f>
        <v>EVER GIVEN</v>
      </c>
      <c r="D55" s="499" t="str">
        <f>VLOOKUP(LEFT(B55,3),'ships name'!A:C,3,FALSE)</f>
        <v xml:space="preserve"> </v>
      </c>
      <c r="E55" s="499" t="str">
        <f>TEXT(LEFT(F55,3)-1,"000")&amp;"E"</f>
        <v>004E</v>
      </c>
      <c r="F55" s="779" t="str">
        <f t="shared" si="31"/>
        <v>005W</v>
      </c>
      <c r="G55" s="499" t="s">
        <v>4902</v>
      </c>
      <c r="H55" s="999" t="e">
        <f t="shared" si="33"/>
        <v>#VALUE!</v>
      </c>
      <c r="I55" s="487">
        <f t="shared" si="33"/>
        <v>43697</v>
      </c>
      <c r="J55" s="487">
        <f t="shared" si="33"/>
        <v>43699</v>
      </c>
      <c r="K55" s="487">
        <f>K54+7</f>
        <v>43711</v>
      </c>
      <c r="L55" s="1062">
        <f t="shared" si="28"/>
        <v>43726</v>
      </c>
      <c r="M55" s="1062">
        <f t="shared" si="29"/>
        <v>43729</v>
      </c>
      <c r="N55" s="1062">
        <f t="shared" si="30"/>
        <v>43732</v>
      </c>
      <c r="O55" s="560"/>
    </row>
    <row r="56" spans="1:16" ht="21" customHeight="1">
      <c r="A56" s="773">
        <f>A55+1</f>
        <v>35</v>
      </c>
      <c r="B56" s="499" t="s">
        <v>4899</v>
      </c>
      <c r="C56" s="499" t="str">
        <f>VLOOKUP(LEFT(B56,3),'ships name'!A:C,2,FALSE)</f>
        <v>EVER GENTLE</v>
      </c>
      <c r="D56" s="499" t="str">
        <f>VLOOKUP(LEFT(B56,3),'ships name'!A:C,3,FALSE)</f>
        <v xml:space="preserve"> </v>
      </c>
      <c r="E56" s="499" t="str">
        <f>TEXT(LEFT(F56,3)-1,"000")&amp;"E"</f>
        <v>002E</v>
      </c>
      <c r="F56" s="779" t="str">
        <f t="shared" si="31"/>
        <v>003W</v>
      </c>
      <c r="G56" s="499" t="s">
        <v>4903</v>
      </c>
      <c r="H56" s="999" t="e">
        <f t="shared" si="33"/>
        <v>#VALUE!</v>
      </c>
      <c r="I56" s="487">
        <f t="shared" si="33"/>
        <v>43704</v>
      </c>
      <c r="J56" s="487">
        <f t="shared" si="33"/>
        <v>43706</v>
      </c>
      <c r="K56" s="487">
        <f>K55+7</f>
        <v>43718</v>
      </c>
      <c r="L56" s="1047">
        <f t="shared" ref="L56" si="34">J56+27</f>
        <v>43733</v>
      </c>
      <c r="M56" s="1047">
        <f t="shared" ref="M56" si="35">J56+30</f>
        <v>43736</v>
      </c>
      <c r="N56" s="1047">
        <f t="shared" ref="N56" si="36">J56+33</f>
        <v>43739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7" t="s">
        <v>4485</v>
      </c>
      <c r="B58" s="1608"/>
      <c r="C58" s="1608"/>
      <c r="D58" s="781"/>
      <c r="E58" s="1609" t="s">
        <v>4487</v>
      </c>
      <c r="F58" s="1270"/>
      <c r="G58" s="1610"/>
      <c r="H58" s="1611" t="s">
        <v>4486</v>
      </c>
      <c r="I58" s="1611"/>
      <c r="J58" s="1612"/>
      <c r="K58" s="1031" t="s">
        <v>2</v>
      </c>
      <c r="L58" s="1553" t="s">
        <v>2</v>
      </c>
      <c r="M58" s="1553"/>
      <c r="N58" s="1604"/>
    </row>
    <row r="59" spans="1:16" ht="19.899999999999999" customHeight="1">
      <c r="A59" s="1244" t="s">
        <v>3</v>
      </c>
      <c r="B59" s="1269" t="s">
        <v>4</v>
      </c>
      <c r="C59" s="1269" t="s">
        <v>5</v>
      </c>
      <c r="D59" s="1168" t="s">
        <v>4274</v>
      </c>
      <c r="E59" s="1169" t="s">
        <v>6</v>
      </c>
      <c r="F59" s="1170"/>
      <c r="G59" s="1171"/>
      <c r="H59" s="514" t="s">
        <v>7</v>
      </c>
      <c r="I59" s="514" t="s">
        <v>8</v>
      </c>
      <c r="J59" s="295" t="s">
        <v>9</v>
      </c>
      <c r="K59" s="444" t="s">
        <v>3259</v>
      </c>
      <c r="L59" s="493" t="s">
        <v>3260</v>
      </c>
      <c r="M59" s="493" t="s">
        <v>319</v>
      </c>
      <c r="N59" s="514" t="s">
        <v>320</v>
      </c>
    </row>
    <row r="60" spans="1:16" ht="19.899999999999999" customHeight="1">
      <c r="A60" s="1443"/>
      <c r="B60" s="1445"/>
      <c r="C60" s="1445"/>
      <c r="D60" s="1112"/>
      <c r="E60" s="1258" t="s">
        <v>13</v>
      </c>
      <c r="F60" s="1468" t="s">
        <v>14</v>
      </c>
      <c r="G60" s="1469"/>
      <c r="H60" s="439" t="s">
        <v>15</v>
      </c>
      <c r="I60" s="439" t="s">
        <v>16</v>
      </c>
      <c r="J60" s="619" t="s">
        <v>17</v>
      </c>
      <c r="K60" s="517" t="s">
        <v>3261</v>
      </c>
      <c r="L60" s="499" t="s">
        <v>382</v>
      </c>
      <c r="M60" s="499" t="s">
        <v>370</v>
      </c>
      <c r="N60" s="439" t="s">
        <v>325</v>
      </c>
    </row>
    <row r="61" spans="1:16" ht="19.899999999999999" customHeight="1" thickBot="1">
      <c r="A61" s="1444"/>
      <c r="B61" s="1446"/>
      <c r="C61" s="1446"/>
      <c r="D61" s="1113"/>
      <c r="E61" s="1238"/>
      <c r="F61" s="605" t="s">
        <v>4275</v>
      </c>
      <c r="G61" s="536" t="s">
        <v>4276</v>
      </c>
      <c r="H61" s="995" t="s">
        <v>4488</v>
      </c>
      <c r="I61" s="616" t="s">
        <v>93</v>
      </c>
      <c r="J61" s="700" t="s">
        <v>4179</v>
      </c>
      <c r="K61" s="521" t="s">
        <v>240</v>
      </c>
      <c r="L61" s="498" t="s">
        <v>165</v>
      </c>
      <c r="M61" s="498" t="s">
        <v>57</v>
      </c>
      <c r="N61" s="498" t="s">
        <v>71</v>
      </c>
    </row>
    <row r="62" spans="1:16" ht="21" customHeight="1">
      <c r="A62" s="537">
        <v>32</v>
      </c>
      <c r="B62" s="493" t="s">
        <v>4944</v>
      </c>
      <c r="C62" s="493" t="str">
        <f>VLOOKUP(LEFT(B62,3),'ships name'!A:C,2,FALSE)</f>
        <v>TAMPA TRIUMPH</v>
      </c>
      <c r="D62" s="493" t="str">
        <f>VLOOKUP(LEFT(B62,3),'ships name'!A:C,3,FALSE)</f>
        <v xml:space="preserve"> </v>
      </c>
      <c r="E62" s="561" t="str">
        <f>TEXT(RIGHT(B62,3)-1,"000")&amp;"E"</f>
        <v>012E</v>
      </c>
      <c r="F62" s="561" t="str">
        <f>RIGHT(B62,3)&amp;"W"</f>
        <v>013W</v>
      </c>
      <c r="G62" s="493" t="s">
        <v>4908</v>
      </c>
      <c r="H62" s="992">
        <f>I62-1</f>
        <v>43680</v>
      </c>
      <c r="I62" s="501">
        <f>J62-2</f>
        <v>43681</v>
      </c>
      <c r="J62" s="501">
        <v>43683</v>
      </c>
      <c r="K62" s="501">
        <f>J62+12</f>
        <v>43695</v>
      </c>
      <c r="L62" s="501">
        <f>J62+31</f>
        <v>43714</v>
      </c>
      <c r="M62" s="501">
        <f>J62+34</f>
        <v>43717</v>
      </c>
      <c r="N62" s="501">
        <f>J62+37</f>
        <v>43720</v>
      </c>
    </row>
    <row r="63" spans="1:16" ht="21" customHeight="1">
      <c r="A63" s="780">
        <f>A62+1</f>
        <v>33</v>
      </c>
      <c r="B63" s="499" t="s">
        <v>4904</v>
      </c>
      <c r="C63" s="499" t="str">
        <f>VLOOKUP(LEFT(B63,3),'ships name'!A:C,2,FALSE)</f>
        <v xml:space="preserve">THALASSA AVRA </v>
      </c>
      <c r="D63" s="499" t="str">
        <f>VLOOKUP(LEFT(B63,3),'ships name'!A:C,3,FALSE)</f>
        <v xml:space="preserve"> </v>
      </c>
      <c r="E63" s="779" t="str">
        <f>TEXT(RIGHT(B63,3)-1,"000")&amp;"E"</f>
        <v>026E</v>
      </c>
      <c r="F63" s="779" t="str">
        <f t="shared" ref="F63:F65" si="37">RIGHT(B63,3)&amp;"W"</f>
        <v>027W</v>
      </c>
      <c r="G63" s="499" t="s">
        <v>4909</v>
      </c>
      <c r="H63" s="992">
        <f t="shared" ref="H63:H66" si="38">I63-1</f>
        <v>43687</v>
      </c>
      <c r="I63" s="992">
        <f t="shared" ref="I63:I66" si="39">J63-2</f>
        <v>43688</v>
      </c>
      <c r="J63" s="487">
        <f>J62+7</f>
        <v>43690</v>
      </c>
      <c r="K63" s="487">
        <f>J63+12</f>
        <v>43702</v>
      </c>
      <c r="L63" s="992">
        <f t="shared" ref="L63:L66" si="40">J63+31</f>
        <v>43721</v>
      </c>
      <c r="M63" s="992">
        <f t="shared" ref="M63:M66" si="41">J63+34</f>
        <v>43724</v>
      </c>
      <c r="N63" s="992">
        <f t="shared" ref="N63:N66" si="42">J63+37</f>
        <v>43727</v>
      </c>
    </row>
    <row r="64" spans="1:16" ht="21" customHeight="1">
      <c r="A64" s="780">
        <f>A63+1</f>
        <v>34</v>
      </c>
      <c r="B64" s="499" t="s">
        <v>4905</v>
      </c>
      <c r="C64" s="499" t="str">
        <f>VLOOKUP(LEFT(B64,3),'ships name'!A:C,2,FALSE)</f>
        <v>TAURUS</v>
      </c>
      <c r="D64" s="499" t="str">
        <f>VLOOKUP(LEFT(B64,3),'ships name'!A:C,3,FALSE)</f>
        <v xml:space="preserve"> </v>
      </c>
      <c r="E64" s="779" t="str">
        <f>TEXT(RIGHT(B64,3)-1,"000")&amp;"E"</f>
        <v>014E</v>
      </c>
      <c r="F64" s="779" t="str">
        <f t="shared" si="37"/>
        <v>015W</v>
      </c>
      <c r="G64" s="499" t="s">
        <v>4910</v>
      </c>
      <c r="H64" s="992">
        <f t="shared" si="38"/>
        <v>43694</v>
      </c>
      <c r="I64" s="992">
        <f t="shared" si="39"/>
        <v>43695</v>
      </c>
      <c r="J64" s="487">
        <f>J63+7</f>
        <v>43697</v>
      </c>
      <c r="K64" s="487">
        <f>J64+12</f>
        <v>43709</v>
      </c>
      <c r="L64" s="992">
        <f t="shared" si="40"/>
        <v>43728</v>
      </c>
      <c r="M64" s="992">
        <f t="shared" si="41"/>
        <v>43731</v>
      </c>
      <c r="N64" s="992">
        <f t="shared" si="42"/>
        <v>43734</v>
      </c>
    </row>
    <row r="65" spans="1:17" ht="21" customHeight="1">
      <c r="A65" s="780">
        <f>A64+1</f>
        <v>35</v>
      </c>
      <c r="B65" s="563" t="s">
        <v>4906</v>
      </c>
      <c r="C65" s="499" t="str">
        <f>VLOOKUP(LEFT(B65,3),'ships name'!A:C,2,FALSE)</f>
        <v>THALASSA NIKI</v>
      </c>
      <c r="D65" s="499">
        <f>VLOOKUP(LEFT(B65,3),'ships name'!A:C,3,FALSE)</f>
        <v>0</v>
      </c>
      <c r="E65" s="779" t="str">
        <f>TEXT(RIGHT(B65,3)-1,"000")&amp;"E"</f>
        <v>026E</v>
      </c>
      <c r="F65" s="779" t="str">
        <f t="shared" si="37"/>
        <v>027W</v>
      </c>
      <c r="G65" s="499" t="s">
        <v>4911</v>
      </c>
      <c r="H65" s="992">
        <f t="shared" si="38"/>
        <v>43701</v>
      </c>
      <c r="I65" s="992">
        <f t="shared" si="39"/>
        <v>43702</v>
      </c>
      <c r="J65" s="487">
        <f>J64+7</f>
        <v>43704</v>
      </c>
      <c r="K65" s="487">
        <f>J65+12</f>
        <v>43716</v>
      </c>
      <c r="L65" s="992">
        <f t="shared" si="40"/>
        <v>43735</v>
      </c>
      <c r="M65" s="992">
        <f t="shared" si="41"/>
        <v>43738</v>
      </c>
      <c r="N65" s="992">
        <f t="shared" si="42"/>
        <v>43741</v>
      </c>
    </row>
    <row r="66" spans="1:17" s="1000" customFormat="1" ht="21" customHeight="1">
      <c r="A66" s="1030">
        <f>A65+1</f>
        <v>36</v>
      </c>
      <c r="B66" s="993" t="s">
        <v>4907</v>
      </c>
      <c r="C66" s="993" t="str">
        <f>VLOOKUP(LEFT(B66,3),'ships name'!A:C,2,FALSE)</f>
        <v>THALASSA MANA</v>
      </c>
      <c r="D66" s="993" t="str">
        <f>VLOOKUP(LEFT(B66,3),'ships name'!A:C,3,FALSE)</f>
        <v xml:space="preserve"> </v>
      </c>
      <c r="E66" s="779" t="str">
        <f>TEXT(RIGHT(B66,3)-1,"000")&amp;"E"</f>
        <v>027E</v>
      </c>
      <c r="F66" s="779" t="str">
        <f t="shared" ref="F66" si="43">RIGHT(B66,3)&amp;"W"</f>
        <v>028W</v>
      </c>
      <c r="G66" s="993" t="s">
        <v>4912</v>
      </c>
      <c r="H66" s="992">
        <f t="shared" si="38"/>
        <v>43708</v>
      </c>
      <c r="I66" s="992">
        <f t="shared" si="39"/>
        <v>43709</v>
      </c>
      <c r="J66" s="996">
        <f>J65+7</f>
        <v>43711</v>
      </c>
      <c r="K66" s="996">
        <f>J66+12</f>
        <v>43723</v>
      </c>
      <c r="L66" s="992">
        <f t="shared" si="40"/>
        <v>43742</v>
      </c>
      <c r="M66" s="992">
        <f t="shared" si="41"/>
        <v>43745</v>
      </c>
      <c r="N66" s="992">
        <f t="shared" si="42"/>
        <v>43748</v>
      </c>
    </row>
    <row r="67" spans="1:17" ht="29.25" customHeight="1">
      <c r="A67" s="778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3993</v>
      </c>
      <c r="B68" s="287"/>
    </row>
    <row r="69" spans="1:17" s="283" customFormat="1" ht="19.899999999999999" customHeight="1">
      <c r="A69" s="427" t="s">
        <v>3994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18:E19"/>
    <mergeCell ref="K26:P26"/>
    <mergeCell ref="E28:E29"/>
    <mergeCell ref="D27:D29"/>
    <mergeCell ref="F28:G28"/>
    <mergeCell ref="K36:P36"/>
    <mergeCell ref="H36:J36"/>
    <mergeCell ref="A27:A29"/>
    <mergeCell ref="B27:B29"/>
    <mergeCell ref="C27:C29"/>
    <mergeCell ref="E27:G27"/>
    <mergeCell ref="A36:C36"/>
    <mergeCell ref="E36:G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390</v>
      </c>
      <c r="B1" s="1621" t="s">
        <v>391</v>
      </c>
      <c r="C1" s="1622"/>
      <c r="D1" s="1622"/>
      <c r="E1" s="1623"/>
      <c r="F1" s="74"/>
    </row>
    <row r="2" spans="1:13" s="71" customFormat="1" ht="15">
      <c r="A2" s="75" t="s">
        <v>392</v>
      </c>
      <c r="B2" s="76" t="s">
        <v>394</v>
      </c>
      <c r="C2" s="76" t="s">
        <v>395</v>
      </c>
      <c r="D2" s="77" t="s">
        <v>396</v>
      </c>
      <c r="E2" s="77" t="s">
        <v>379</v>
      </c>
      <c r="F2" s="77" t="s">
        <v>367</v>
      </c>
      <c r="G2" s="77" t="s">
        <v>361</v>
      </c>
      <c r="H2" s="77" t="s">
        <v>350</v>
      </c>
      <c r="I2" s="77" t="s">
        <v>318</v>
      </c>
      <c r="J2" s="71" t="s">
        <v>3592</v>
      </c>
      <c r="K2" s="71" t="s">
        <v>879</v>
      </c>
      <c r="L2" s="71" t="s">
        <v>266</v>
      </c>
      <c r="M2" s="71" t="s">
        <v>278</v>
      </c>
    </row>
    <row r="3" spans="1:13" s="71" customFormat="1">
      <c r="A3" s="75" t="s">
        <v>397</v>
      </c>
      <c r="B3" s="78" t="s">
        <v>398</v>
      </c>
      <c r="C3" s="79" t="s">
        <v>399</v>
      </c>
      <c r="D3" s="80" t="s">
        <v>400</v>
      </c>
      <c r="E3" s="80" t="s">
        <v>3578</v>
      </c>
      <c r="F3" s="80" t="s">
        <v>3582</v>
      </c>
      <c r="G3" s="80" t="s">
        <v>3585</v>
      </c>
      <c r="H3" s="80" t="s">
        <v>3517</v>
      </c>
      <c r="I3" s="80" t="s">
        <v>3590</v>
      </c>
      <c r="J3" s="71" t="s">
        <v>3593</v>
      </c>
      <c r="K3" s="71" t="s">
        <v>3595</v>
      </c>
      <c r="L3" s="71" t="s">
        <v>3597</v>
      </c>
      <c r="M3" s="71" t="s">
        <v>3599</v>
      </c>
    </row>
    <row r="4" spans="1:13" s="71" customFormat="1">
      <c r="A4" s="75" t="s">
        <v>401</v>
      </c>
      <c r="B4" s="78" t="s">
        <v>403</v>
      </c>
      <c r="C4" s="81" t="s">
        <v>404</v>
      </c>
      <c r="D4" s="80" t="s">
        <v>404</v>
      </c>
      <c r="E4" s="80" t="s">
        <v>505</v>
      </c>
      <c r="F4" s="80" t="s">
        <v>445</v>
      </c>
      <c r="G4" s="80" t="s">
        <v>3586</v>
      </c>
      <c r="H4" s="80" t="s">
        <v>457</v>
      </c>
      <c r="I4" s="80" t="s">
        <v>505</v>
      </c>
      <c r="J4" s="71" t="s">
        <v>403</v>
      </c>
      <c r="K4" s="71" t="s">
        <v>504</v>
      </c>
      <c r="L4" s="71" t="s">
        <v>445</v>
      </c>
      <c r="M4" s="71" t="s">
        <v>403</v>
      </c>
    </row>
    <row r="5" spans="1:13" s="71" customFormat="1">
      <c r="A5" s="75" t="s">
        <v>405</v>
      </c>
      <c r="B5" s="78" t="s">
        <v>402</v>
      </c>
      <c r="C5" s="81" t="s">
        <v>406</v>
      </c>
      <c r="D5" s="80" t="s">
        <v>407</v>
      </c>
      <c r="E5" s="80" t="s">
        <v>409</v>
      </c>
      <c r="F5" s="80" t="s">
        <v>3583</v>
      </c>
      <c r="G5" s="80" t="s">
        <v>3587</v>
      </c>
      <c r="H5" s="80" t="s">
        <v>508</v>
      </c>
      <c r="I5" s="80" t="s">
        <v>409</v>
      </c>
      <c r="J5" s="71" t="s">
        <v>402</v>
      </c>
      <c r="K5" s="71" t="s">
        <v>404</v>
      </c>
      <c r="L5" s="71" t="s">
        <v>3288</v>
      </c>
      <c r="M5" s="71" t="s">
        <v>402</v>
      </c>
    </row>
    <row r="6" spans="1:13" s="71" customFormat="1">
      <c r="A6" s="75" t="s">
        <v>408</v>
      </c>
      <c r="B6" s="82" t="s">
        <v>409</v>
      </c>
      <c r="C6" s="81" t="s">
        <v>403</v>
      </c>
      <c r="D6" s="80" t="s">
        <v>410</v>
      </c>
      <c r="E6" s="80" t="s">
        <v>449</v>
      </c>
      <c r="F6" s="80" t="s">
        <v>452</v>
      </c>
      <c r="G6" s="80" t="s">
        <v>526</v>
      </c>
      <c r="H6" s="80" t="s">
        <v>513</v>
      </c>
      <c r="I6" s="80" t="s">
        <v>512</v>
      </c>
      <c r="J6" s="71" t="s">
        <v>462</v>
      </c>
      <c r="K6" s="71" t="s">
        <v>403</v>
      </c>
      <c r="L6" s="71" t="s">
        <v>526</v>
      </c>
      <c r="M6" s="71" t="s">
        <v>462</v>
      </c>
    </row>
    <row r="7" spans="1:13" s="71" customFormat="1">
      <c r="A7" s="75" t="s">
        <v>411</v>
      </c>
      <c r="B7" s="82" t="s">
        <v>409</v>
      </c>
      <c r="C7" s="81" t="s">
        <v>403</v>
      </c>
      <c r="D7" s="80" t="s">
        <v>410</v>
      </c>
      <c r="E7" s="80" t="s">
        <v>449</v>
      </c>
      <c r="F7" s="80" t="s">
        <v>452</v>
      </c>
      <c r="G7" s="80" t="s">
        <v>526</v>
      </c>
      <c r="H7" s="80" t="s">
        <v>513</v>
      </c>
      <c r="I7" s="80" t="s">
        <v>512</v>
      </c>
      <c r="J7" s="71" t="s">
        <v>462</v>
      </c>
      <c r="K7" s="71" t="s">
        <v>403</v>
      </c>
      <c r="L7" s="71" t="s">
        <v>526</v>
      </c>
      <c r="M7" s="71" t="s">
        <v>462</v>
      </c>
    </row>
    <row r="8" spans="1:13" s="71" customFormat="1">
      <c r="A8" s="75" t="s">
        <v>412</v>
      </c>
      <c r="B8" s="78" t="s">
        <v>413</v>
      </c>
      <c r="C8" s="81" t="s">
        <v>414</v>
      </c>
      <c r="D8" s="80" t="s">
        <v>415</v>
      </c>
      <c r="E8" s="80" t="s">
        <v>3579</v>
      </c>
      <c r="F8" s="80" t="s">
        <v>3584</v>
      </c>
      <c r="G8" s="80" t="s">
        <v>3588</v>
      </c>
      <c r="H8" s="80" t="s">
        <v>3589</v>
      </c>
      <c r="I8" s="80" t="s">
        <v>3591</v>
      </c>
      <c r="J8" s="71" t="s">
        <v>3594</v>
      </c>
      <c r="K8" s="71" t="s">
        <v>3596</v>
      </c>
      <c r="L8" s="71" t="s">
        <v>3598</v>
      </c>
      <c r="M8" s="71" t="s">
        <v>3600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211</v>
      </c>
      <c r="F9" s="80" t="s">
        <v>123</v>
      </c>
      <c r="G9" s="80" t="s">
        <v>23</v>
      </c>
      <c r="H9" s="80" t="s">
        <v>23</v>
      </c>
      <c r="I9" s="80" t="s">
        <v>211</v>
      </c>
      <c r="J9" s="71" t="s">
        <v>34</v>
      </c>
      <c r="K9" s="71" t="s">
        <v>34</v>
      </c>
      <c r="L9" s="71" t="s">
        <v>124</v>
      </c>
      <c r="M9" s="71" t="s">
        <v>35</v>
      </c>
    </row>
    <row r="10" spans="1:13" s="71" customFormat="1">
      <c r="A10" s="75" t="s">
        <v>416</v>
      </c>
      <c r="B10" s="82" t="s">
        <v>418</v>
      </c>
      <c r="C10" s="81" t="s">
        <v>419</v>
      </c>
      <c r="D10" s="80" t="s">
        <v>418</v>
      </c>
      <c r="E10" s="80" t="s">
        <v>3580</v>
      </c>
      <c r="F10" s="80"/>
      <c r="G10" s="80"/>
      <c r="H10" s="80"/>
      <c r="I10" s="80"/>
    </row>
    <row r="11" spans="1:13" s="71" customFormat="1" ht="15" thickBot="1">
      <c r="A11" s="83" t="s">
        <v>420</v>
      </c>
      <c r="B11" s="84" t="s">
        <v>422</v>
      </c>
      <c r="C11" s="84" t="s">
        <v>421</v>
      </c>
      <c r="D11" s="85" t="s">
        <v>423</v>
      </c>
      <c r="E11" s="85" t="s">
        <v>3581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390</v>
      </c>
      <c r="B13" s="1624" t="s">
        <v>424</v>
      </c>
      <c r="C13" s="1625"/>
      <c r="D13" s="1625"/>
      <c r="E13" s="1625"/>
      <c r="F13" s="1625"/>
      <c r="G13" s="1625"/>
      <c r="H13" s="1625"/>
      <c r="I13" s="1625"/>
      <c r="J13" s="1625"/>
      <c r="K13" s="1625"/>
      <c r="L13" s="1625"/>
    </row>
    <row r="14" spans="1:13" s="71" customFormat="1" ht="15">
      <c r="A14" s="75" t="s">
        <v>392</v>
      </c>
      <c r="B14" s="76" t="s">
        <v>426</v>
      </c>
      <c r="C14" s="76" t="s">
        <v>427</v>
      </c>
      <c r="D14" s="76" t="s">
        <v>428</v>
      </c>
      <c r="E14" s="76" t="s">
        <v>429</v>
      </c>
      <c r="F14" s="77" t="s">
        <v>430</v>
      </c>
      <c r="G14" s="77" t="s">
        <v>431</v>
      </c>
      <c r="H14" s="77" t="s">
        <v>432</v>
      </c>
      <c r="I14" s="77" t="s">
        <v>433</v>
      </c>
      <c r="J14" s="77" t="s">
        <v>253</v>
      </c>
      <c r="K14" s="77" t="s">
        <v>434</v>
      </c>
      <c r="L14" s="77" t="s">
        <v>3808</v>
      </c>
      <c r="M14" s="77" t="s">
        <v>3918</v>
      </c>
    </row>
    <row r="15" spans="1:13" s="71" customFormat="1">
      <c r="A15" s="75" t="s">
        <v>397</v>
      </c>
      <c r="B15" s="78" t="s">
        <v>435</v>
      </c>
      <c r="C15" s="78" t="s">
        <v>436</v>
      </c>
      <c r="D15" s="78" t="s">
        <v>437</v>
      </c>
      <c r="E15" s="78" t="s">
        <v>438</v>
      </c>
      <c r="F15" s="80" t="s">
        <v>439</v>
      </c>
      <c r="G15" s="80" t="s">
        <v>440</v>
      </c>
      <c r="H15" s="80" t="s">
        <v>441</v>
      </c>
      <c r="I15" s="80" t="s">
        <v>442</v>
      </c>
      <c r="J15" s="80" t="s">
        <v>443</v>
      </c>
      <c r="K15" s="80" t="s">
        <v>444</v>
      </c>
      <c r="L15" s="80" t="s">
        <v>3916</v>
      </c>
      <c r="M15" s="80" t="s">
        <v>3919</v>
      </c>
    </row>
    <row r="16" spans="1:13" s="71" customFormat="1">
      <c r="A16" s="75" t="s">
        <v>401</v>
      </c>
      <c r="B16" s="78" t="s">
        <v>445</v>
      </c>
      <c r="C16" s="78" t="s">
        <v>445</v>
      </c>
      <c r="D16" s="78" t="s">
        <v>445</v>
      </c>
      <c r="E16" s="78" t="s">
        <v>446</v>
      </c>
      <c r="F16" s="80" t="s">
        <v>447</v>
      </c>
      <c r="G16" s="80" t="s">
        <v>448</v>
      </c>
      <c r="H16" s="80" t="s">
        <v>448</v>
      </c>
      <c r="I16" s="80" t="s">
        <v>449</v>
      </c>
      <c r="J16" s="80" t="s">
        <v>404</v>
      </c>
      <c r="K16" s="80" t="s">
        <v>450</v>
      </c>
      <c r="L16" s="80" t="s">
        <v>445</v>
      </c>
      <c r="M16" s="80" t="s">
        <v>402</v>
      </c>
    </row>
    <row r="17" spans="1:13" s="71" customFormat="1">
      <c r="A17" s="75" t="s">
        <v>405</v>
      </c>
      <c r="B17" s="78" t="s">
        <v>452</v>
      </c>
      <c r="C17" s="78" t="s">
        <v>451</v>
      </c>
      <c r="D17" s="78" t="s">
        <v>453</v>
      </c>
      <c r="E17" s="78" t="s">
        <v>454</v>
      </c>
      <c r="F17" s="80" t="s">
        <v>455</v>
      </c>
      <c r="G17" s="80" t="s">
        <v>402</v>
      </c>
      <c r="H17" s="80" t="s">
        <v>402</v>
      </c>
      <c r="I17" s="80" t="s">
        <v>445</v>
      </c>
      <c r="J17" s="80" t="s">
        <v>406</v>
      </c>
      <c r="K17" s="80" t="s">
        <v>456</v>
      </c>
      <c r="L17" s="80" t="s">
        <v>503</v>
      </c>
      <c r="M17" s="80" t="s">
        <v>502</v>
      </c>
    </row>
    <row r="18" spans="1:13" s="71" customFormat="1">
      <c r="A18" s="75" t="s">
        <v>408</v>
      </c>
      <c r="B18" s="78" t="s">
        <v>458</v>
      </c>
      <c r="C18" s="78" t="s">
        <v>457</v>
      </c>
      <c r="D18" s="78" t="s">
        <v>459</v>
      </c>
      <c r="E18" s="78" t="s">
        <v>460</v>
      </c>
      <c r="F18" s="80" t="s">
        <v>461</v>
      </c>
      <c r="G18" s="80" t="s">
        <v>462</v>
      </c>
      <c r="H18" s="80" t="s">
        <v>462</v>
      </c>
      <c r="I18" s="80" t="s">
        <v>463</v>
      </c>
      <c r="J18" s="80" t="s">
        <v>464</v>
      </c>
      <c r="K18" s="80" t="s">
        <v>465</v>
      </c>
      <c r="L18" s="80" t="s">
        <v>526</v>
      </c>
      <c r="M18" s="80" t="s">
        <v>512</v>
      </c>
    </row>
    <row r="19" spans="1:13" s="71" customFormat="1">
      <c r="A19" s="75" t="s">
        <v>411</v>
      </c>
      <c r="B19" s="78" t="s">
        <v>458</v>
      </c>
      <c r="C19" s="78" t="s">
        <v>457</v>
      </c>
      <c r="D19" s="78" t="s">
        <v>459</v>
      </c>
      <c r="E19" s="78" t="s">
        <v>460</v>
      </c>
      <c r="F19" s="80" t="s">
        <v>461</v>
      </c>
      <c r="G19" s="80" t="s">
        <v>462</v>
      </c>
      <c r="H19" s="80" t="s">
        <v>462</v>
      </c>
      <c r="I19" s="80" t="s">
        <v>463</v>
      </c>
      <c r="J19" s="80" t="s">
        <v>464</v>
      </c>
      <c r="K19" s="80" t="s">
        <v>465</v>
      </c>
      <c r="L19" s="80" t="s">
        <v>526</v>
      </c>
      <c r="M19" s="80" t="s">
        <v>512</v>
      </c>
    </row>
    <row r="20" spans="1:13" s="71" customFormat="1">
      <c r="A20" s="75" t="s">
        <v>412</v>
      </c>
      <c r="B20" s="78" t="s">
        <v>466</v>
      </c>
      <c r="C20" s="78" t="s">
        <v>467</v>
      </c>
      <c r="D20" s="78" t="s">
        <v>468</v>
      </c>
      <c r="E20" s="78" t="s">
        <v>469</v>
      </c>
      <c r="F20" s="80" t="s">
        <v>470</v>
      </c>
      <c r="G20" s="80" t="s">
        <v>471</v>
      </c>
      <c r="H20" s="80" t="s">
        <v>472</v>
      </c>
      <c r="I20" s="80" t="s">
        <v>473</v>
      </c>
      <c r="J20" s="80" t="s">
        <v>474</v>
      </c>
      <c r="K20" s="80" t="s">
        <v>475</v>
      </c>
      <c r="L20" s="80" t="s">
        <v>3917</v>
      </c>
      <c r="M20" s="80" t="s">
        <v>3920</v>
      </c>
    </row>
    <row r="21" spans="1:13" s="71" customFormat="1">
      <c r="A21" s="75" t="s">
        <v>17</v>
      </c>
      <c r="B21" s="78" t="s">
        <v>476</v>
      </c>
      <c r="C21" s="78" t="s">
        <v>124</v>
      </c>
      <c r="D21" s="78" t="s">
        <v>123</v>
      </c>
      <c r="E21" s="78" t="s">
        <v>477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211</v>
      </c>
      <c r="L21" s="80" t="s">
        <v>476</v>
      </c>
      <c r="M21" s="80" t="s">
        <v>93</v>
      </c>
    </row>
    <row r="22" spans="1:13" s="71" customFormat="1">
      <c r="A22" s="75" t="s">
        <v>416</v>
      </c>
      <c r="B22" s="82" t="s">
        <v>419</v>
      </c>
      <c r="C22" s="82" t="s">
        <v>419</v>
      </c>
      <c r="D22" s="82" t="s">
        <v>478</v>
      </c>
      <c r="E22" s="82" t="s">
        <v>479</v>
      </c>
      <c r="F22" s="80" t="s">
        <v>418</v>
      </c>
      <c r="G22" s="80" t="s">
        <v>419</v>
      </c>
      <c r="H22" s="80" t="s">
        <v>480</v>
      </c>
      <c r="I22" s="80" t="s">
        <v>418</v>
      </c>
      <c r="J22" s="80" t="s">
        <v>481</v>
      </c>
      <c r="K22" s="80" t="s">
        <v>482</v>
      </c>
      <c r="L22" s="80" t="s">
        <v>482</v>
      </c>
      <c r="M22" s="80" t="s">
        <v>3072</v>
      </c>
    </row>
    <row r="23" spans="1:13" s="71" customFormat="1" ht="15" thickBot="1">
      <c r="A23" s="83" t="s">
        <v>420</v>
      </c>
      <c r="B23" s="86" t="s">
        <v>421</v>
      </c>
      <c r="C23" s="86" t="s">
        <v>421</v>
      </c>
      <c r="D23" s="86" t="s">
        <v>422</v>
      </c>
      <c r="E23" s="86" t="s">
        <v>423</v>
      </c>
      <c r="F23" s="85" t="s">
        <v>483</v>
      </c>
      <c r="G23" s="85" t="s">
        <v>484</v>
      </c>
      <c r="H23" s="85" t="s">
        <v>483</v>
      </c>
      <c r="I23" s="85" t="s">
        <v>485</v>
      </c>
      <c r="J23" s="85" t="s">
        <v>486</v>
      </c>
      <c r="K23" s="85" t="s">
        <v>485</v>
      </c>
      <c r="L23" s="85" t="s">
        <v>485</v>
      </c>
      <c r="M23" s="85" t="s">
        <v>485</v>
      </c>
    </row>
    <row r="24" spans="1:13" s="71" customFormat="1" ht="15" thickBot="1"/>
    <row r="25" spans="1:13" s="71" customFormat="1" ht="15.75" thickBot="1">
      <c r="A25" s="87" t="s">
        <v>390</v>
      </c>
      <c r="B25" s="1626" t="s">
        <v>487</v>
      </c>
      <c r="C25" s="1627"/>
      <c r="D25" s="1627"/>
      <c r="E25" s="1627"/>
      <c r="F25" s="1627"/>
      <c r="G25" s="1627"/>
      <c r="H25" s="1627"/>
      <c r="I25" s="1627"/>
      <c r="J25" s="1627"/>
      <c r="K25" s="1628"/>
    </row>
    <row r="26" spans="1:13" s="71" customFormat="1" ht="15">
      <c r="A26" s="88" t="s">
        <v>392</v>
      </c>
      <c r="B26" s="89" t="s">
        <v>488</v>
      </c>
      <c r="C26" s="90" t="s">
        <v>489</v>
      </c>
      <c r="D26" s="90" t="s">
        <v>102</v>
      </c>
      <c r="E26" s="90" t="s">
        <v>490</v>
      </c>
      <c r="F26" s="90" t="s">
        <v>491</v>
      </c>
      <c r="G26" s="90" t="s">
        <v>492</v>
      </c>
      <c r="H26" s="99" t="s">
        <v>494</v>
      </c>
      <c r="I26" s="99" t="s">
        <v>3515</v>
      </c>
    </row>
    <row r="27" spans="1:13" s="71" customFormat="1">
      <c r="A27" s="88" t="s">
        <v>397</v>
      </c>
      <c r="B27" s="91" t="s">
        <v>495</v>
      </c>
      <c r="C27" s="78" t="s">
        <v>496</v>
      </c>
      <c r="D27" s="78" t="s">
        <v>497</v>
      </c>
      <c r="E27" s="78" t="s">
        <v>498</v>
      </c>
      <c r="F27" s="78" t="s">
        <v>499</v>
      </c>
      <c r="G27" s="78" t="s">
        <v>500</v>
      </c>
      <c r="H27" s="78" t="s">
        <v>501</v>
      </c>
      <c r="I27" s="78" t="s">
        <v>3517</v>
      </c>
    </row>
    <row r="28" spans="1:13" s="71" customFormat="1">
      <c r="A28" s="88" t="s">
        <v>401</v>
      </c>
      <c r="B28" s="91" t="s">
        <v>403</v>
      </c>
      <c r="C28" s="78" t="s">
        <v>502</v>
      </c>
      <c r="D28" s="78" t="s">
        <v>503</v>
      </c>
      <c r="E28" s="78" t="s">
        <v>504</v>
      </c>
      <c r="F28" s="78" t="s">
        <v>505</v>
      </c>
      <c r="G28" s="78" t="s">
        <v>445</v>
      </c>
      <c r="H28" s="78" t="s">
        <v>407</v>
      </c>
      <c r="I28" s="78" t="s">
        <v>504</v>
      </c>
    </row>
    <row r="29" spans="1:13" s="71" customFormat="1">
      <c r="A29" s="88" t="s">
        <v>405</v>
      </c>
      <c r="B29" s="91" t="s">
        <v>402</v>
      </c>
      <c r="C29" s="78" t="s">
        <v>449</v>
      </c>
      <c r="D29" s="78" t="s">
        <v>457</v>
      </c>
      <c r="E29" s="78" t="s">
        <v>506</v>
      </c>
      <c r="F29" s="82" t="s">
        <v>507</v>
      </c>
      <c r="G29" s="78" t="s">
        <v>503</v>
      </c>
      <c r="H29" s="78" t="s">
        <v>402</v>
      </c>
      <c r="I29" s="78" t="s">
        <v>404</v>
      </c>
    </row>
    <row r="30" spans="1:13" s="71" customFormat="1">
      <c r="A30" s="88" t="s">
        <v>408</v>
      </c>
      <c r="B30" s="91" t="s">
        <v>505</v>
      </c>
      <c r="C30" s="78" t="s">
        <v>445</v>
      </c>
      <c r="D30" s="78" t="s">
        <v>508</v>
      </c>
      <c r="E30" s="78" t="s">
        <v>509</v>
      </c>
      <c r="F30" s="82" t="s">
        <v>510</v>
      </c>
      <c r="G30" s="78" t="s">
        <v>511</v>
      </c>
      <c r="H30" s="78" t="s">
        <v>462</v>
      </c>
      <c r="I30" s="78" t="s">
        <v>513</v>
      </c>
    </row>
    <row r="31" spans="1:13" s="71" customFormat="1">
      <c r="A31" s="88" t="s">
        <v>411</v>
      </c>
      <c r="B31" s="91" t="s">
        <v>505</v>
      </c>
      <c r="C31" s="78" t="s">
        <v>445</v>
      </c>
      <c r="D31" s="78" t="s">
        <v>508</v>
      </c>
      <c r="E31" s="78" t="s">
        <v>509</v>
      </c>
      <c r="F31" s="82" t="s">
        <v>514</v>
      </c>
      <c r="G31" s="78" t="s">
        <v>511</v>
      </c>
      <c r="H31" s="78" t="s">
        <v>462</v>
      </c>
      <c r="I31" s="78" t="s">
        <v>513</v>
      </c>
    </row>
    <row r="32" spans="1:13" s="71" customFormat="1">
      <c r="A32" s="88" t="s">
        <v>412</v>
      </c>
      <c r="B32" s="92" t="s">
        <v>515</v>
      </c>
      <c r="C32" s="78" t="s">
        <v>516</v>
      </c>
      <c r="D32" s="78" t="s">
        <v>467</v>
      </c>
      <c r="E32" s="78" t="s">
        <v>517</v>
      </c>
      <c r="F32" s="78" t="s">
        <v>518</v>
      </c>
      <c r="G32" s="78" t="s">
        <v>519</v>
      </c>
      <c r="H32" s="78" t="s">
        <v>520</v>
      </c>
      <c r="I32" s="78" t="s">
        <v>3518</v>
      </c>
    </row>
    <row r="33" spans="1:9" s="71" customFormat="1">
      <c r="A33" s="88" t="s">
        <v>17</v>
      </c>
      <c r="B33" s="92" t="s">
        <v>35</v>
      </c>
      <c r="C33" s="78" t="s">
        <v>211</v>
      </c>
      <c r="D33" s="78" t="s">
        <v>124</v>
      </c>
      <c r="E33" s="78" t="s">
        <v>23</v>
      </c>
      <c r="F33" s="78" t="s">
        <v>211</v>
      </c>
      <c r="G33" s="78" t="s">
        <v>124</v>
      </c>
      <c r="H33" s="82" t="s">
        <v>35</v>
      </c>
      <c r="I33" s="82" t="s">
        <v>23</v>
      </c>
    </row>
    <row r="34" spans="1:9" s="71" customFormat="1">
      <c r="A34" s="88" t="s">
        <v>416</v>
      </c>
      <c r="B34" s="82" t="s">
        <v>418</v>
      </c>
      <c r="C34" s="78" t="s">
        <v>418</v>
      </c>
      <c r="D34" s="78" t="s">
        <v>417</v>
      </c>
      <c r="E34" s="78" t="s">
        <v>417</v>
      </c>
      <c r="F34" s="78" t="s">
        <v>479</v>
      </c>
      <c r="G34" s="82" t="s">
        <v>419</v>
      </c>
      <c r="H34" s="78" t="s">
        <v>481</v>
      </c>
      <c r="I34" s="78" t="s">
        <v>3757</v>
      </c>
    </row>
    <row r="35" spans="1:9" s="71" customFormat="1" ht="15" thickBot="1">
      <c r="A35" s="93" t="s">
        <v>420</v>
      </c>
      <c r="B35" s="94" t="s">
        <v>421</v>
      </c>
      <c r="C35" s="86" t="s">
        <v>421</v>
      </c>
      <c r="D35" s="86" t="s">
        <v>422</v>
      </c>
      <c r="E35" s="86" t="s">
        <v>422</v>
      </c>
      <c r="F35" s="86" t="s">
        <v>483</v>
      </c>
      <c r="G35" s="94" t="s">
        <v>423</v>
      </c>
      <c r="H35" s="86" t="s">
        <v>485</v>
      </c>
      <c r="I35" s="86" t="s">
        <v>3074</v>
      </c>
    </row>
    <row r="36" spans="1:9" ht="15" thickBot="1"/>
    <row r="37" spans="1:9" ht="15" thickBot="1">
      <c r="A37" s="95" t="s">
        <v>392</v>
      </c>
      <c r="B37" s="96" t="s">
        <v>521</v>
      </c>
      <c r="C37" s="96" t="s">
        <v>522</v>
      </c>
      <c r="D37" s="96" t="s">
        <v>106</v>
      </c>
    </row>
    <row r="38" spans="1:9" ht="15" thickBot="1">
      <c r="A38" s="97" t="s">
        <v>397</v>
      </c>
      <c r="B38" s="98" t="s">
        <v>523</v>
      </c>
      <c r="C38" s="98" t="s">
        <v>524</v>
      </c>
      <c r="D38" s="348" t="s">
        <v>3287</v>
      </c>
    </row>
    <row r="39" spans="1:9" ht="15" thickBot="1">
      <c r="A39" s="97" t="s">
        <v>401</v>
      </c>
      <c r="B39" s="98" t="s">
        <v>525</v>
      </c>
      <c r="C39" s="98" t="s">
        <v>504</v>
      </c>
      <c r="D39" s="349" t="s">
        <v>445</v>
      </c>
    </row>
    <row r="40" spans="1:9" ht="15" thickBot="1">
      <c r="A40" s="97" t="s">
        <v>405</v>
      </c>
      <c r="B40" s="98" t="s">
        <v>457</v>
      </c>
      <c r="C40" s="98" t="s">
        <v>404</v>
      </c>
      <c r="D40" s="349" t="s">
        <v>3288</v>
      </c>
    </row>
    <row r="41" spans="1:9" ht="15" thickBot="1">
      <c r="A41" s="97" t="s">
        <v>408</v>
      </c>
      <c r="B41" s="98" t="s">
        <v>526</v>
      </c>
      <c r="C41" s="98" t="s">
        <v>406</v>
      </c>
      <c r="D41" s="350" t="s">
        <v>457</v>
      </c>
    </row>
    <row r="42" spans="1:9" ht="15" thickBot="1">
      <c r="A42" s="97" t="s">
        <v>411</v>
      </c>
      <c r="B42" s="98" t="s">
        <v>526</v>
      </c>
      <c r="C42" s="98" t="s">
        <v>406</v>
      </c>
      <c r="D42" s="350" t="s">
        <v>457</v>
      </c>
    </row>
    <row r="43" spans="1:9" ht="15" thickBot="1">
      <c r="A43" s="97" t="s">
        <v>412</v>
      </c>
      <c r="B43" s="98" t="s">
        <v>527</v>
      </c>
      <c r="C43" s="98" t="s">
        <v>528</v>
      </c>
      <c r="D43" s="348" t="s">
        <v>3289</v>
      </c>
    </row>
    <row r="44" spans="1:9" ht="15" thickBot="1">
      <c r="A44" s="97" t="s">
        <v>17</v>
      </c>
      <c r="B44" s="98" t="s">
        <v>123</v>
      </c>
      <c r="C44" s="98" t="s">
        <v>124</v>
      </c>
      <c r="D44" s="348" t="s">
        <v>124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2:AN2141"/>
  <sheetViews>
    <sheetView topLeftCell="A2130" zoomScale="85" zoomScaleNormal="85" workbookViewId="0">
      <selection activeCell="F2139" sqref="F2139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3" t="s">
        <v>529</v>
      </c>
      <c r="B2" s="1629" t="s">
        <v>86</v>
      </c>
      <c r="C2" s="1629"/>
      <c r="D2" s="4" t="s">
        <v>530</v>
      </c>
    </row>
    <row r="3" spans="1:40">
      <c r="A3" s="824" t="s">
        <v>4</v>
      </c>
      <c r="B3" s="825" t="s">
        <v>5</v>
      </c>
      <c r="C3" s="825" t="s">
        <v>531</v>
      </c>
      <c r="D3" s="5" t="s">
        <v>532</v>
      </c>
    </row>
    <row r="4" spans="1:40">
      <c r="A4" s="826" t="s">
        <v>241</v>
      </c>
      <c r="B4" s="827" t="s">
        <v>533</v>
      </c>
      <c r="C4" s="827" t="s">
        <v>534</v>
      </c>
      <c r="D4" s="6" t="s">
        <v>535</v>
      </c>
      <c r="E4" s="7"/>
      <c r="J4" s="7"/>
      <c r="O4" s="7"/>
      <c r="T4" s="7"/>
      <c r="Y4" s="7"/>
      <c r="AD4" s="7"/>
      <c r="AI4" s="7"/>
      <c r="AN4" s="7"/>
    </row>
    <row r="5" spans="1:40">
      <c r="A5" s="826" t="s">
        <v>536</v>
      </c>
      <c r="B5" s="827" t="s">
        <v>537</v>
      </c>
      <c r="C5" s="827" t="s">
        <v>538</v>
      </c>
      <c r="D5" s="6" t="s">
        <v>535</v>
      </c>
      <c r="E5" s="7"/>
      <c r="J5" s="7"/>
      <c r="O5" s="7"/>
      <c r="T5" s="7"/>
      <c r="Y5" s="7"/>
      <c r="AD5" s="7"/>
      <c r="AI5" s="7"/>
      <c r="AN5" s="7"/>
    </row>
    <row r="6" spans="1:40">
      <c r="A6" s="826" t="s">
        <v>539</v>
      </c>
      <c r="B6" s="827" t="s">
        <v>540</v>
      </c>
      <c r="C6" s="827" t="s">
        <v>541</v>
      </c>
      <c r="D6" s="6" t="s">
        <v>542</v>
      </c>
      <c r="E6" s="7"/>
      <c r="J6" s="7"/>
      <c r="O6" s="7"/>
      <c r="T6" s="7"/>
      <c r="Y6" s="7"/>
      <c r="AD6" s="7"/>
      <c r="AI6" s="7"/>
      <c r="AN6" s="7"/>
    </row>
    <row r="7" spans="1:40">
      <c r="A7" s="826" t="s">
        <v>543</v>
      </c>
      <c r="B7" s="827" t="s">
        <v>544</v>
      </c>
      <c r="C7" s="827" t="s">
        <v>545</v>
      </c>
      <c r="D7" s="6" t="s">
        <v>535</v>
      </c>
      <c r="E7" s="7"/>
      <c r="J7" s="7"/>
      <c r="O7" s="7"/>
      <c r="T7" s="7"/>
      <c r="Y7" s="7"/>
      <c r="AD7" s="7"/>
      <c r="AI7" s="7"/>
      <c r="AN7" s="7"/>
    </row>
    <row r="8" spans="1:40">
      <c r="A8" s="826" t="s">
        <v>110</v>
      </c>
      <c r="B8" s="827" t="s">
        <v>546</v>
      </c>
      <c r="C8" s="827" t="s">
        <v>547</v>
      </c>
      <c r="D8" s="6" t="s">
        <v>535</v>
      </c>
      <c r="E8" s="7"/>
      <c r="J8" s="7"/>
      <c r="O8" s="7"/>
      <c r="T8" s="7"/>
      <c r="Y8" s="7"/>
      <c r="AD8" s="7"/>
      <c r="AI8" s="7"/>
      <c r="AN8" s="7"/>
    </row>
    <row r="9" spans="1:40">
      <c r="A9" s="826" t="s">
        <v>548</v>
      </c>
      <c r="B9" s="827" t="s">
        <v>549</v>
      </c>
      <c r="C9" s="827" t="s">
        <v>550</v>
      </c>
      <c r="D9" s="6" t="s">
        <v>535</v>
      </c>
      <c r="E9" s="7"/>
      <c r="J9" s="7"/>
      <c r="O9" s="7"/>
      <c r="T9" s="7"/>
      <c r="Y9" s="7"/>
      <c r="AD9" s="7"/>
      <c r="AI9" s="7"/>
      <c r="AN9" s="7"/>
    </row>
    <row r="10" spans="1:40">
      <c r="A10" s="826" t="s">
        <v>551</v>
      </c>
      <c r="B10" s="827" t="s">
        <v>552</v>
      </c>
      <c r="C10" s="827" t="s">
        <v>553</v>
      </c>
      <c r="D10" s="6" t="s">
        <v>542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6" t="s">
        <v>554</v>
      </c>
      <c r="B11" s="827" t="s">
        <v>555</v>
      </c>
      <c r="C11" s="827" t="s">
        <v>556</v>
      </c>
      <c r="D11" s="6" t="s">
        <v>542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6" t="s">
        <v>557</v>
      </c>
      <c r="B12" s="827" t="s">
        <v>558</v>
      </c>
      <c r="C12" s="827" t="s">
        <v>559</v>
      </c>
      <c r="D12" s="6" t="s">
        <v>535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6" t="s">
        <v>560</v>
      </c>
      <c r="B13" s="827" t="s">
        <v>561</v>
      </c>
      <c r="C13" s="827" t="s">
        <v>562</v>
      </c>
      <c r="D13" s="6" t="s">
        <v>535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6" t="s">
        <v>563</v>
      </c>
      <c r="B14" s="827" t="s">
        <v>564</v>
      </c>
      <c r="C14" s="827" t="s">
        <v>565</v>
      </c>
      <c r="D14" s="6" t="s">
        <v>535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6" t="s">
        <v>566</v>
      </c>
      <c r="B15" s="827" t="s">
        <v>567</v>
      </c>
      <c r="C15" s="827" t="s">
        <v>568</v>
      </c>
      <c r="D15" s="6" t="s">
        <v>535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6" t="s">
        <v>569</v>
      </c>
      <c r="B16" s="827" t="s">
        <v>570</v>
      </c>
      <c r="C16" s="827" t="s">
        <v>571</v>
      </c>
      <c r="D16" s="6" t="s">
        <v>535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6" t="s">
        <v>572</v>
      </c>
      <c r="B17" s="827" t="s">
        <v>573</v>
      </c>
      <c r="C17" s="827" t="s">
        <v>574</v>
      </c>
      <c r="D17" s="6" t="s">
        <v>535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6" t="s">
        <v>575</v>
      </c>
      <c r="B18" s="827" t="s">
        <v>576</v>
      </c>
      <c r="C18" s="827" t="s">
        <v>577</v>
      </c>
      <c r="D18" s="6" t="s">
        <v>535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6" t="s">
        <v>578</v>
      </c>
      <c r="B19" s="827" t="s">
        <v>579</v>
      </c>
      <c r="C19" s="827" t="s">
        <v>580</v>
      </c>
      <c r="D19" s="6" t="s">
        <v>535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6" t="s">
        <v>581</v>
      </c>
      <c r="B20" s="827" t="s">
        <v>582</v>
      </c>
      <c r="C20" s="827" t="s">
        <v>583</v>
      </c>
      <c r="D20" s="6" t="s">
        <v>535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6" t="s">
        <v>584</v>
      </c>
      <c r="B21" s="827" t="s">
        <v>585</v>
      </c>
      <c r="C21" s="827" t="s">
        <v>586</v>
      </c>
      <c r="D21" s="6" t="s">
        <v>535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6" t="s">
        <v>587</v>
      </c>
      <c r="B22" s="827" t="s">
        <v>588</v>
      </c>
      <c r="C22" s="827" t="s">
        <v>589</v>
      </c>
      <c r="D22" s="6" t="s">
        <v>535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6" t="s">
        <v>590</v>
      </c>
      <c r="B23" s="827" t="s">
        <v>591</v>
      </c>
      <c r="C23" s="827" t="s">
        <v>592</v>
      </c>
      <c r="D23" s="6" t="s">
        <v>535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6" t="s">
        <v>593</v>
      </c>
      <c r="B24" s="827" t="s">
        <v>594</v>
      </c>
      <c r="C24" s="827" t="s">
        <v>595</v>
      </c>
      <c r="D24" s="6" t="s">
        <v>542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6" t="s">
        <v>596</v>
      </c>
      <c r="B25" s="827" t="s">
        <v>597</v>
      </c>
      <c r="C25" s="827" t="s">
        <v>598</v>
      </c>
      <c r="D25" s="6" t="s">
        <v>535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6" t="s">
        <v>599</v>
      </c>
      <c r="B26" s="827" t="s">
        <v>600</v>
      </c>
      <c r="C26" s="827" t="s">
        <v>601</v>
      </c>
      <c r="D26" s="6" t="s">
        <v>535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6" t="s">
        <v>602</v>
      </c>
      <c r="B27" s="827" t="s">
        <v>603</v>
      </c>
      <c r="C27" s="827" t="s">
        <v>604</v>
      </c>
      <c r="D27" s="6" t="s">
        <v>535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8" t="s">
        <v>605</v>
      </c>
      <c r="B28" s="827" t="s">
        <v>606</v>
      </c>
      <c r="C28" s="827" t="s">
        <v>607</v>
      </c>
      <c r="D28" s="6" t="s">
        <v>535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8" t="s">
        <v>608</v>
      </c>
      <c r="B29" s="827" t="s">
        <v>609</v>
      </c>
      <c r="C29" s="827" t="s">
        <v>610</v>
      </c>
      <c r="D29" s="6" t="s">
        <v>535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8" t="s">
        <v>611</v>
      </c>
      <c r="B30" s="827" t="s">
        <v>612</v>
      </c>
      <c r="C30" s="827" t="s">
        <v>613</v>
      </c>
      <c r="D30" s="6" t="s">
        <v>535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8" t="s">
        <v>614</v>
      </c>
      <c r="B31" s="827" t="s">
        <v>615</v>
      </c>
      <c r="C31" s="827" t="s">
        <v>616</v>
      </c>
      <c r="D31" s="6" t="s">
        <v>542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8" t="s">
        <v>617</v>
      </c>
      <c r="B32" s="829" t="s">
        <v>618</v>
      </c>
      <c r="C32" s="827" t="s">
        <v>619</v>
      </c>
      <c r="D32" s="6" t="s">
        <v>535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0" t="s">
        <v>620</v>
      </c>
      <c r="B33" s="31" t="s">
        <v>621</v>
      </c>
      <c r="C33" s="31" t="s">
        <v>622</v>
      </c>
      <c r="D33" s="9" t="s">
        <v>535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8" t="s">
        <v>623</v>
      </c>
      <c r="B34" s="829" t="s">
        <v>624</v>
      </c>
      <c r="C34" s="827" t="s">
        <v>625</v>
      </c>
      <c r="D34" s="6" t="s">
        <v>535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8" t="s">
        <v>626</v>
      </c>
      <c r="B35" s="829" t="s">
        <v>627</v>
      </c>
      <c r="C35" s="827" t="s">
        <v>628</v>
      </c>
      <c r="D35" s="6" t="s">
        <v>535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8" t="s">
        <v>629</v>
      </c>
      <c r="B36" s="829" t="s">
        <v>630</v>
      </c>
      <c r="C36" s="827" t="s">
        <v>631</v>
      </c>
      <c r="D36" s="6" t="s">
        <v>535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8" t="s">
        <v>632</v>
      </c>
      <c r="B37" s="829" t="s">
        <v>633</v>
      </c>
      <c r="C37" s="827" t="s">
        <v>634</v>
      </c>
      <c r="D37" s="6" t="s">
        <v>535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8" t="s">
        <v>635</v>
      </c>
      <c r="B38" s="829" t="s">
        <v>636</v>
      </c>
      <c r="C38" s="827" t="s">
        <v>637</v>
      </c>
      <c r="D38" s="6" t="s">
        <v>535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8" t="s">
        <v>638</v>
      </c>
      <c r="B39" s="829" t="s">
        <v>639</v>
      </c>
      <c r="C39" s="827" t="s">
        <v>640</v>
      </c>
      <c r="D39" s="6" t="s">
        <v>535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8" t="s">
        <v>641</v>
      </c>
      <c r="B40" s="829" t="s">
        <v>642</v>
      </c>
      <c r="C40" s="827" t="s">
        <v>643</v>
      </c>
      <c r="D40" s="6" t="s">
        <v>535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8" t="s">
        <v>644</v>
      </c>
      <c r="B41" s="829" t="s">
        <v>645</v>
      </c>
      <c r="C41" s="827" t="s">
        <v>646</v>
      </c>
      <c r="D41" s="6" t="s">
        <v>535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8" t="s">
        <v>647</v>
      </c>
      <c r="B42" s="829" t="s">
        <v>648</v>
      </c>
      <c r="C42" s="827" t="s">
        <v>649</v>
      </c>
      <c r="D42" s="6" t="s">
        <v>535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1" t="s">
        <v>650</v>
      </c>
      <c r="B43" s="832" t="s">
        <v>651</v>
      </c>
      <c r="C43" s="833" t="s">
        <v>652</v>
      </c>
      <c r="D43" s="10" t="s">
        <v>542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6" t="s">
        <v>653</v>
      </c>
      <c r="B44" s="827" t="s">
        <v>654</v>
      </c>
      <c r="C44" s="12" t="s">
        <v>655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6" t="s">
        <v>656</v>
      </c>
      <c r="B45" s="827" t="s">
        <v>657</v>
      </c>
      <c r="C45" s="65" t="s">
        <v>658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6" t="s">
        <v>659</v>
      </c>
      <c r="B46" s="827" t="s">
        <v>660</v>
      </c>
      <c r="C46" s="65" t="s">
        <v>661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6" t="s">
        <v>662</v>
      </c>
      <c r="B47" s="827" t="s">
        <v>663</v>
      </c>
      <c r="C47" s="65" t="s">
        <v>664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6" t="s">
        <v>665</v>
      </c>
      <c r="B48" s="827" t="s">
        <v>666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6" t="s">
        <v>667</v>
      </c>
      <c r="B49" s="827" t="s">
        <v>668</v>
      </c>
      <c r="C49" s="13" t="s">
        <v>669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6" t="s">
        <v>670</v>
      </c>
      <c r="B50" s="827" t="s">
        <v>671</v>
      </c>
      <c r="C50" s="65" t="s">
        <v>672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6" t="s">
        <v>673</v>
      </c>
      <c r="B51" s="827" t="s">
        <v>674</v>
      </c>
      <c r="C51" s="65" t="s">
        <v>675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0" t="s">
        <v>676</v>
      </c>
      <c r="B52" s="31" t="s">
        <v>677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3" t="s">
        <v>529</v>
      </c>
      <c r="B53" s="1629" t="s">
        <v>491</v>
      </c>
      <c r="C53" s="1629"/>
      <c r="D53" s="4" t="s">
        <v>678</v>
      </c>
    </row>
    <row r="54" spans="1:40">
      <c r="A54" s="824" t="s">
        <v>4</v>
      </c>
      <c r="B54" s="825" t="s">
        <v>5</v>
      </c>
      <c r="C54" s="825" t="s">
        <v>531</v>
      </c>
      <c r="D54" s="5" t="s">
        <v>532</v>
      </c>
    </row>
    <row r="55" spans="1:40" ht="13.5" customHeight="1">
      <c r="A55" s="830" t="s">
        <v>679</v>
      </c>
      <c r="B55" s="31" t="s">
        <v>680</v>
      </c>
      <c r="C55" s="31"/>
      <c r="D55" s="9" t="s">
        <v>681</v>
      </c>
    </row>
    <row r="56" spans="1:40">
      <c r="A56" s="830" t="s">
        <v>682</v>
      </c>
      <c r="B56" s="31" t="s">
        <v>683</v>
      </c>
      <c r="C56" s="31"/>
      <c r="D56" s="9" t="s">
        <v>535</v>
      </c>
    </row>
    <row r="57" spans="1:40">
      <c r="A57" s="830" t="s">
        <v>684</v>
      </c>
      <c r="B57" s="31" t="s">
        <v>685</v>
      </c>
      <c r="C57" s="31"/>
      <c r="D57" s="9" t="s">
        <v>535</v>
      </c>
    </row>
    <row r="58" spans="1:40">
      <c r="A58" s="830" t="s">
        <v>686</v>
      </c>
      <c r="B58" s="31" t="s">
        <v>686</v>
      </c>
      <c r="C58" s="65" t="s">
        <v>675</v>
      </c>
      <c r="D58" s="9"/>
    </row>
    <row r="59" spans="1:40">
      <c r="A59" s="830" t="s">
        <v>687</v>
      </c>
      <c r="B59" s="31" t="s">
        <v>688</v>
      </c>
      <c r="C59" s="31"/>
      <c r="D59" s="9" t="s">
        <v>535</v>
      </c>
    </row>
    <row r="60" spans="1:40">
      <c r="A60" s="830" t="s">
        <v>689</v>
      </c>
      <c r="B60" s="31" t="s">
        <v>690</v>
      </c>
      <c r="C60" s="31"/>
      <c r="D60" s="9" t="s">
        <v>535</v>
      </c>
    </row>
    <row r="61" spans="1:40">
      <c r="A61" s="830" t="s">
        <v>691</v>
      </c>
      <c r="B61" s="31" t="s">
        <v>692</v>
      </c>
      <c r="C61" s="31"/>
      <c r="D61" s="9" t="s">
        <v>535</v>
      </c>
    </row>
    <row r="62" spans="1:40">
      <c r="A62" s="830" t="s">
        <v>693</v>
      </c>
      <c r="B62" s="31" t="s">
        <v>694</v>
      </c>
      <c r="C62" s="31"/>
      <c r="D62" s="9" t="s">
        <v>535</v>
      </c>
    </row>
    <row r="63" spans="1:40">
      <c r="A63" s="830" t="s">
        <v>695</v>
      </c>
      <c r="B63" s="31" t="s">
        <v>696</v>
      </c>
      <c r="C63" s="31"/>
      <c r="D63" s="9" t="s">
        <v>681</v>
      </c>
    </row>
    <row r="64" spans="1:40">
      <c r="A64" s="830" t="s">
        <v>697</v>
      </c>
      <c r="B64" s="31" t="s">
        <v>698</v>
      </c>
      <c r="C64" s="31"/>
      <c r="D64" s="9" t="s">
        <v>681</v>
      </c>
    </row>
    <row r="65" spans="1:38">
      <c r="A65" s="830" t="s">
        <v>241</v>
      </c>
      <c r="B65" s="31" t="s">
        <v>533</v>
      </c>
      <c r="C65" s="31"/>
      <c r="D65" s="9" t="s">
        <v>535</v>
      </c>
    </row>
    <row r="66" spans="1:38">
      <c r="A66" s="830" t="s">
        <v>548</v>
      </c>
      <c r="B66" s="31" t="s">
        <v>549</v>
      </c>
      <c r="C66" s="31"/>
      <c r="D66" s="9" t="s">
        <v>535</v>
      </c>
    </row>
    <row r="67" spans="1:38">
      <c r="A67" s="830" t="s">
        <v>699</v>
      </c>
      <c r="B67" s="31" t="s">
        <v>700</v>
      </c>
      <c r="C67" s="31"/>
      <c r="D67" s="9" t="s">
        <v>535</v>
      </c>
    </row>
    <row r="68" spans="1:38">
      <c r="A68" s="830" t="s">
        <v>572</v>
      </c>
      <c r="B68" s="31" t="s">
        <v>573</v>
      </c>
      <c r="C68" s="31"/>
      <c r="D68" s="9" t="s">
        <v>535</v>
      </c>
    </row>
    <row r="69" spans="1:38">
      <c r="A69" s="830" t="s">
        <v>701</v>
      </c>
      <c r="B69" s="31" t="s">
        <v>702</v>
      </c>
      <c r="C69" s="31"/>
      <c r="D69" s="9" t="s">
        <v>681</v>
      </c>
    </row>
    <row r="70" spans="1:38">
      <c r="A70" s="830" t="s">
        <v>703</v>
      </c>
      <c r="B70" s="31" t="s">
        <v>704</v>
      </c>
      <c r="C70" s="31"/>
      <c r="D70" s="9" t="s">
        <v>681</v>
      </c>
    </row>
    <row r="71" spans="1:38">
      <c r="A71" s="830" t="s">
        <v>434</v>
      </c>
      <c r="B71" s="31" t="s">
        <v>705</v>
      </c>
      <c r="C71" s="31"/>
      <c r="D71" s="9" t="s">
        <v>535</v>
      </c>
    </row>
    <row r="72" spans="1:38">
      <c r="A72" s="830" t="s">
        <v>706</v>
      </c>
      <c r="B72" s="31" t="s">
        <v>707</v>
      </c>
      <c r="C72" s="31"/>
      <c r="D72" s="9" t="s">
        <v>535</v>
      </c>
    </row>
    <row r="73" spans="1:38">
      <c r="A73" s="830" t="s">
        <v>708</v>
      </c>
      <c r="B73" s="31" t="s">
        <v>709</v>
      </c>
      <c r="C73" s="31"/>
      <c r="D73" s="9" t="s">
        <v>681</v>
      </c>
    </row>
    <row r="74" spans="1:38">
      <c r="A74" s="830" t="s">
        <v>710</v>
      </c>
      <c r="B74" s="31" t="s">
        <v>711</v>
      </c>
      <c r="C74" s="31"/>
      <c r="D74" s="9" t="s">
        <v>535</v>
      </c>
    </row>
    <row r="75" spans="1:38">
      <c r="A75" s="830" t="s">
        <v>712</v>
      </c>
      <c r="B75" s="31" t="s">
        <v>713</v>
      </c>
      <c r="C75" s="31"/>
      <c r="D75" s="9" t="s">
        <v>535</v>
      </c>
    </row>
    <row r="76" spans="1:38">
      <c r="A76" s="830" t="s">
        <v>714</v>
      </c>
      <c r="B76" s="31" t="s">
        <v>715</v>
      </c>
      <c r="C76" s="31"/>
      <c r="D76" s="9" t="s">
        <v>535</v>
      </c>
      <c r="AJ76" s="8"/>
      <c r="AK76" s="8"/>
      <c r="AL76" s="9"/>
    </row>
    <row r="77" spans="1:38">
      <c r="A77" s="830" t="s">
        <v>716</v>
      </c>
      <c r="B77" s="31" t="s">
        <v>717</v>
      </c>
      <c r="C77" s="31"/>
      <c r="D77" s="9" t="s">
        <v>535</v>
      </c>
      <c r="AJ77" s="8"/>
      <c r="AK77" s="8"/>
      <c r="AL77" s="9"/>
    </row>
    <row r="78" spans="1:38">
      <c r="A78" s="830" t="s">
        <v>718</v>
      </c>
      <c r="B78" s="31" t="s">
        <v>567</v>
      </c>
      <c r="C78" s="31"/>
      <c r="D78" s="9" t="s">
        <v>535</v>
      </c>
      <c r="AJ78" s="8"/>
      <c r="AK78" s="18"/>
      <c r="AL78" s="9"/>
    </row>
    <row r="79" spans="1:38">
      <c r="A79" s="830" t="s">
        <v>569</v>
      </c>
      <c r="B79" s="31" t="s">
        <v>570</v>
      </c>
      <c r="C79" s="31"/>
      <c r="D79" s="9" t="s">
        <v>535</v>
      </c>
      <c r="AJ79" s="8"/>
      <c r="AK79" s="19"/>
      <c r="AL79" s="9"/>
    </row>
    <row r="80" spans="1:38">
      <c r="A80" s="830" t="s">
        <v>719</v>
      </c>
      <c r="B80" s="31" t="s">
        <v>720</v>
      </c>
      <c r="C80" s="31"/>
      <c r="D80" s="9" t="s">
        <v>535</v>
      </c>
      <c r="AJ80" s="8"/>
      <c r="AK80" s="8"/>
      <c r="AL80" s="9"/>
    </row>
    <row r="81" spans="1:38">
      <c r="A81" s="830" t="s">
        <v>721</v>
      </c>
      <c r="B81" s="31" t="s">
        <v>722</v>
      </c>
      <c r="C81" s="31"/>
      <c r="D81" s="9" t="s">
        <v>723</v>
      </c>
      <c r="AJ81" s="8"/>
      <c r="AK81" s="8"/>
      <c r="AL81" s="9"/>
    </row>
    <row r="82" spans="1:38">
      <c r="A82" s="830" t="s">
        <v>724</v>
      </c>
      <c r="B82" s="31" t="s">
        <v>725</v>
      </c>
      <c r="C82" s="31"/>
      <c r="D82" s="9" t="s">
        <v>535</v>
      </c>
      <c r="AJ82" s="8"/>
      <c r="AK82" s="8"/>
      <c r="AL82" s="9"/>
    </row>
    <row r="83" spans="1:38">
      <c r="A83" s="834" t="s">
        <v>726</v>
      </c>
      <c r="B83" s="835" t="s">
        <v>727</v>
      </c>
      <c r="C83" s="835"/>
      <c r="D83" s="14" t="s">
        <v>723</v>
      </c>
      <c r="AJ83" s="20"/>
      <c r="AK83" s="19"/>
      <c r="AL83" s="21"/>
    </row>
    <row r="84" spans="1:38">
      <c r="A84" s="826" t="s">
        <v>560</v>
      </c>
      <c r="B84" s="827" t="s">
        <v>561</v>
      </c>
      <c r="C84" s="827" t="s">
        <v>562</v>
      </c>
      <c r="D84" s="6" t="s">
        <v>535</v>
      </c>
      <c r="AJ84" s="20"/>
      <c r="AK84" s="19"/>
      <c r="AL84" s="21"/>
    </row>
    <row r="85" spans="1:38">
      <c r="A85" s="836" t="s">
        <v>728</v>
      </c>
      <c r="B85" s="15" t="s">
        <v>729</v>
      </c>
      <c r="C85" s="837" t="s">
        <v>730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3" t="s">
        <v>529</v>
      </c>
      <c r="B88" s="1630" t="s">
        <v>492</v>
      </c>
      <c r="C88" s="1631"/>
      <c r="D88" s="4" t="s">
        <v>678</v>
      </c>
      <c r="F88" s="1"/>
      <c r="G88" s="1"/>
      <c r="H88" s="1"/>
      <c r="I88" s="17"/>
      <c r="AJ88" s="8"/>
      <c r="AK88" s="23"/>
      <c r="AL88" s="9"/>
    </row>
    <row r="89" spans="1:38">
      <c r="A89" s="824" t="s">
        <v>4</v>
      </c>
      <c r="B89" s="825" t="s">
        <v>5</v>
      </c>
      <c r="C89" s="825" t="s">
        <v>531</v>
      </c>
      <c r="D89" s="5" t="s">
        <v>532</v>
      </c>
      <c r="F89" s="1"/>
      <c r="G89" s="1"/>
      <c r="H89" s="1"/>
      <c r="I89" s="17"/>
      <c r="AJ89" s="24"/>
      <c r="AK89" s="25"/>
      <c r="AL89" s="26"/>
    </row>
    <row r="90" spans="1:38">
      <c r="A90" s="830" t="s">
        <v>27</v>
      </c>
      <c r="B90" s="31" t="s">
        <v>731</v>
      </c>
      <c r="C90" s="31" t="s">
        <v>731</v>
      </c>
      <c r="D90" s="9"/>
      <c r="F90" s="1"/>
      <c r="G90" s="1"/>
      <c r="H90" s="1"/>
      <c r="I90" s="17"/>
    </row>
    <row r="91" spans="1:38">
      <c r="A91" s="830" t="s">
        <v>732</v>
      </c>
      <c r="B91" s="31" t="s">
        <v>733</v>
      </c>
      <c r="C91" s="31" t="s">
        <v>734</v>
      </c>
      <c r="D91" s="9" t="s">
        <v>735</v>
      </c>
      <c r="F91" s="1"/>
      <c r="G91" s="1"/>
      <c r="H91" s="1"/>
      <c r="I91" s="17"/>
    </row>
    <row r="92" spans="1:38">
      <c r="A92" s="830" t="s">
        <v>736</v>
      </c>
      <c r="B92" s="31" t="s">
        <v>737</v>
      </c>
      <c r="C92" s="31" t="s">
        <v>738</v>
      </c>
      <c r="D92" s="9" t="s">
        <v>735</v>
      </c>
      <c r="F92" s="1"/>
      <c r="G92" s="1"/>
      <c r="H92" s="1"/>
      <c r="I92" s="17"/>
    </row>
    <row r="93" spans="1:38">
      <c r="A93" s="830" t="s">
        <v>739</v>
      </c>
      <c r="B93" s="31" t="s">
        <v>740</v>
      </c>
      <c r="C93" s="31" t="s">
        <v>741</v>
      </c>
      <c r="D93" s="9" t="s">
        <v>735</v>
      </c>
      <c r="F93" s="1"/>
      <c r="G93" s="1"/>
      <c r="H93" s="1"/>
      <c r="I93" s="17"/>
    </row>
    <row r="94" spans="1:38">
      <c r="A94" s="830" t="s">
        <v>742</v>
      </c>
      <c r="B94" s="31" t="s">
        <v>743</v>
      </c>
      <c r="C94" s="31" t="s">
        <v>744</v>
      </c>
      <c r="D94" s="9" t="s">
        <v>735</v>
      </c>
      <c r="F94" s="1"/>
      <c r="G94" s="1"/>
      <c r="H94" s="1"/>
      <c r="I94" s="17"/>
    </row>
    <row r="95" spans="1:38">
      <c r="A95" s="830" t="s">
        <v>745</v>
      </c>
      <c r="B95" s="31" t="s">
        <v>746</v>
      </c>
      <c r="C95" s="31" t="s">
        <v>747</v>
      </c>
      <c r="D95" s="9" t="s">
        <v>748</v>
      </c>
      <c r="F95" s="1"/>
      <c r="G95" s="1"/>
      <c r="H95" s="1"/>
      <c r="I95" s="17"/>
    </row>
    <row r="96" spans="1:38">
      <c r="A96" s="830" t="s">
        <v>749</v>
      </c>
      <c r="B96" s="31" t="s">
        <v>750</v>
      </c>
      <c r="C96" s="31" t="s">
        <v>751</v>
      </c>
      <c r="D96" s="9" t="s">
        <v>752</v>
      </c>
      <c r="F96" s="1"/>
      <c r="G96" s="1"/>
      <c r="H96" s="1"/>
      <c r="I96" s="17"/>
    </row>
    <row r="97" spans="1:9">
      <c r="A97" s="830" t="s">
        <v>753</v>
      </c>
      <c r="B97" s="31" t="s">
        <v>754</v>
      </c>
      <c r="C97" s="31" t="s">
        <v>755</v>
      </c>
      <c r="D97" s="9" t="s">
        <v>748</v>
      </c>
      <c r="F97" s="1"/>
      <c r="G97" s="1"/>
      <c r="H97" s="1"/>
      <c r="I97" s="17"/>
    </row>
    <row r="98" spans="1:9">
      <c r="A98" s="830" t="s">
        <v>756</v>
      </c>
      <c r="B98" s="31" t="s">
        <v>757</v>
      </c>
      <c r="C98" s="31" t="s">
        <v>758</v>
      </c>
      <c r="D98" s="9" t="s">
        <v>752</v>
      </c>
    </row>
    <row r="99" spans="1:9">
      <c r="A99" s="830" t="s">
        <v>759</v>
      </c>
      <c r="B99" s="31" t="s">
        <v>760</v>
      </c>
      <c r="C99" s="31" t="s">
        <v>761</v>
      </c>
      <c r="D99" s="9" t="s">
        <v>762</v>
      </c>
    </row>
    <row r="100" spans="1:9">
      <c r="A100" s="830" t="s">
        <v>763</v>
      </c>
      <c r="B100" s="31" t="s">
        <v>764</v>
      </c>
      <c r="C100" s="31" t="s">
        <v>765</v>
      </c>
      <c r="D100" s="9" t="s">
        <v>735</v>
      </c>
    </row>
    <row r="101" spans="1:9">
      <c r="A101" s="826" t="s">
        <v>766</v>
      </c>
      <c r="B101" s="827" t="s">
        <v>767</v>
      </c>
      <c r="C101" s="827" t="s">
        <v>768</v>
      </c>
      <c r="D101" s="6" t="s">
        <v>769</v>
      </c>
    </row>
    <row r="102" spans="1:9">
      <c r="A102" s="830" t="s">
        <v>770</v>
      </c>
      <c r="B102" s="31" t="s">
        <v>771</v>
      </c>
      <c r="C102" s="371" t="s">
        <v>785</v>
      </c>
      <c r="D102" s="9"/>
    </row>
    <row r="103" spans="1:9">
      <c r="A103" s="830" t="s">
        <v>772</v>
      </c>
      <c r="B103" s="31" t="s">
        <v>773</v>
      </c>
      <c r="C103" s="838" t="s">
        <v>774</v>
      </c>
      <c r="D103" s="9"/>
    </row>
    <row r="104" spans="1:9" ht="15.75">
      <c r="A104" s="823" t="s">
        <v>529</v>
      </c>
      <c r="B104" s="1630" t="s">
        <v>560</v>
      </c>
      <c r="C104" s="1631"/>
      <c r="D104" s="4" t="s">
        <v>678</v>
      </c>
    </row>
    <row r="105" spans="1:9">
      <c r="A105" s="824" t="s">
        <v>4</v>
      </c>
      <c r="B105" s="825" t="s">
        <v>5</v>
      </c>
      <c r="C105" s="825" t="s">
        <v>531</v>
      </c>
      <c r="D105" s="5" t="s">
        <v>532</v>
      </c>
    </row>
    <row r="106" spans="1:9">
      <c r="A106" s="830" t="s">
        <v>590</v>
      </c>
      <c r="B106" s="31" t="s">
        <v>591</v>
      </c>
      <c r="C106" s="31" t="s">
        <v>592</v>
      </c>
      <c r="D106" s="9"/>
    </row>
    <row r="107" spans="1:9">
      <c r="A107" s="830" t="s">
        <v>775</v>
      </c>
      <c r="B107" s="31" t="s">
        <v>654</v>
      </c>
      <c r="C107" s="31" t="s">
        <v>675</v>
      </c>
      <c r="D107" s="9"/>
    </row>
    <row r="108" spans="1:9">
      <c r="A108" s="830" t="s">
        <v>716</v>
      </c>
      <c r="B108" s="31" t="s">
        <v>776</v>
      </c>
      <c r="C108" s="31" t="s">
        <v>777</v>
      </c>
      <c r="D108" s="9"/>
    </row>
    <row r="109" spans="1:9">
      <c r="A109" s="830" t="s">
        <v>676</v>
      </c>
      <c r="B109" s="31" t="s">
        <v>677</v>
      </c>
      <c r="C109" s="31" t="s">
        <v>778</v>
      </c>
      <c r="D109" s="9"/>
    </row>
    <row r="110" spans="1:9">
      <c r="A110" s="830" t="s">
        <v>779</v>
      </c>
      <c r="B110" s="31" t="s">
        <v>780</v>
      </c>
      <c r="C110" s="31" t="s">
        <v>781</v>
      </c>
      <c r="D110" s="9"/>
    </row>
    <row r="111" spans="1:9">
      <c r="A111" s="830" t="s">
        <v>782</v>
      </c>
      <c r="B111" s="31" t="s">
        <v>783</v>
      </c>
      <c r="C111" s="31" t="s">
        <v>784</v>
      </c>
      <c r="D111" s="9"/>
    </row>
    <row r="112" spans="1:9">
      <c r="A112" s="830" t="s">
        <v>557</v>
      </c>
      <c r="B112" s="31" t="s">
        <v>558</v>
      </c>
      <c r="C112" s="31" t="s">
        <v>559</v>
      </c>
      <c r="D112" s="9"/>
    </row>
    <row r="113" spans="1:4">
      <c r="A113" s="830" t="s">
        <v>770</v>
      </c>
      <c r="B113" s="31" t="s">
        <v>771</v>
      </c>
      <c r="C113" s="31" t="s">
        <v>785</v>
      </c>
      <c r="D113" s="9"/>
    </row>
    <row r="114" spans="1:4">
      <c r="A114" s="830" t="s">
        <v>536</v>
      </c>
      <c r="B114" s="31" t="s">
        <v>537</v>
      </c>
      <c r="C114" s="31" t="s">
        <v>786</v>
      </c>
      <c r="D114" s="9"/>
    </row>
    <row r="115" spans="1:4">
      <c r="A115" s="839" t="s">
        <v>3499</v>
      </c>
      <c r="B115" s="31" t="s">
        <v>788</v>
      </c>
      <c r="C115" s="31" t="s">
        <v>789</v>
      </c>
      <c r="D115" s="9"/>
    </row>
    <row r="116" spans="1:4">
      <c r="A116" s="830"/>
      <c r="B116" s="31"/>
      <c r="C116" s="31"/>
      <c r="D116" s="9"/>
    </row>
    <row r="117" spans="1:4" ht="15.75">
      <c r="A117" s="823" t="s">
        <v>529</v>
      </c>
      <c r="B117" s="1629" t="s">
        <v>790</v>
      </c>
      <c r="C117" s="1629"/>
      <c r="D117" s="16" t="s">
        <v>791</v>
      </c>
    </row>
    <row r="118" spans="1:4">
      <c r="A118" s="825" t="s">
        <v>4</v>
      </c>
      <c r="B118" s="825" t="s">
        <v>5</v>
      </c>
      <c r="C118" s="825" t="s">
        <v>531</v>
      </c>
      <c r="D118" s="5" t="s">
        <v>532</v>
      </c>
    </row>
    <row r="119" spans="1:4">
      <c r="A119" s="826" t="s">
        <v>792</v>
      </c>
      <c r="B119" s="827" t="s">
        <v>793</v>
      </c>
      <c r="C119" s="827"/>
      <c r="D119" s="6" t="s">
        <v>535</v>
      </c>
    </row>
    <row r="120" spans="1:4">
      <c r="A120" s="826" t="s">
        <v>794</v>
      </c>
      <c r="B120" s="827" t="s">
        <v>795</v>
      </c>
      <c r="C120" s="827"/>
      <c r="D120" s="6" t="s">
        <v>535</v>
      </c>
    </row>
    <row r="121" spans="1:4">
      <c r="A121" s="826" t="s">
        <v>796</v>
      </c>
      <c r="B121" s="827" t="s">
        <v>797</v>
      </c>
      <c r="C121" s="827" t="s">
        <v>798</v>
      </c>
      <c r="D121" s="6" t="s">
        <v>799</v>
      </c>
    </row>
    <row r="122" spans="1:4">
      <c r="A122" s="828" t="s">
        <v>569</v>
      </c>
      <c r="B122" s="827" t="s">
        <v>570</v>
      </c>
      <c r="C122" s="829" t="s">
        <v>571</v>
      </c>
      <c r="D122" s="6" t="s">
        <v>535</v>
      </c>
    </row>
    <row r="123" spans="1:4">
      <c r="A123" s="828" t="s">
        <v>800</v>
      </c>
      <c r="B123" s="827" t="s">
        <v>801</v>
      </c>
      <c r="C123" s="829" t="s">
        <v>802</v>
      </c>
      <c r="D123" s="6" t="s">
        <v>535</v>
      </c>
    </row>
    <row r="124" spans="1:4">
      <c r="A124" s="828" t="s">
        <v>803</v>
      </c>
      <c r="B124" s="827" t="s">
        <v>804</v>
      </c>
      <c r="C124" s="829" t="s">
        <v>805</v>
      </c>
      <c r="D124" s="6" t="s">
        <v>535</v>
      </c>
    </row>
    <row r="125" spans="1:4">
      <c r="A125" s="828" t="s">
        <v>806</v>
      </c>
      <c r="B125" s="827" t="s">
        <v>807</v>
      </c>
      <c r="C125" s="829" t="s">
        <v>808</v>
      </c>
      <c r="D125" s="6" t="s">
        <v>535</v>
      </c>
    </row>
    <row r="126" spans="1:4">
      <c r="A126" s="826" t="s">
        <v>809</v>
      </c>
      <c r="B126" s="827" t="s">
        <v>810</v>
      </c>
      <c r="C126" s="827" t="s">
        <v>811</v>
      </c>
      <c r="D126" s="6" t="s">
        <v>812</v>
      </c>
    </row>
    <row r="127" spans="1:4">
      <c r="A127" s="826" t="s">
        <v>813</v>
      </c>
      <c r="B127" s="827" t="s">
        <v>814</v>
      </c>
      <c r="C127" s="827" t="s">
        <v>815</v>
      </c>
      <c r="D127" s="6" t="s">
        <v>535</v>
      </c>
    </row>
    <row r="128" spans="1:4">
      <c r="A128" s="826" t="s">
        <v>816</v>
      </c>
      <c r="B128" s="827" t="s">
        <v>817</v>
      </c>
      <c r="C128" s="827" t="s">
        <v>818</v>
      </c>
      <c r="D128" s="6" t="s">
        <v>535</v>
      </c>
    </row>
    <row r="129" spans="1:4">
      <c r="A129" s="826" t="s">
        <v>819</v>
      </c>
      <c r="B129" s="827" t="s">
        <v>820</v>
      </c>
      <c r="C129" s="829" t="s">
        <v>821</v>
      </c>
      <c r="D129" s="6" t="s">
        <v>542</v>
      </c>
    </row>
    <row r="130" spans="1:4" ht="13.5" customHeight="1">
      <c r="A130" s="828" t="s">
        <v>822</v>
      </c>
      <c r="B130" s="829" t="s">
        <v>823</v>
      </c>
      <c r="C130" s="829" t="s">
        <v>824</v>
      </c>
      <c r="D130" s="27" t="s">
        <v>799</v>
      </c>
    </row>
    <row r="131" spans="1:4">
      <c r="A131" s="826" t="s">
        <v>825</v>
      </c>
      <c r="B131" s="827" t="s">
        <v>826</v>
      </c>
      <c r="C131" s="827" t="s">
        <v>827</v>
      </c>
      <c r="D131" s="6" t="s">
        <v>799</v>
      </c>
    </row>
    <row r="132" spans="1:4">
      <c r="A132" s="826" t="s">
        <v>828</v>
      </c>
      <c r="B132" s="827" t="s">
        <v>829</v>
      </c>
      <c r="C132" s="827" t="s">
        <v>830</v>
      </c>
      <c r="D132" s="6" t="s">
        <v>535</v>
      </c>
    </row>
    <row r="133" spans="1:4">
      <c r="A133" s="826" t="s">
        <v>831</v>
      </c>
      <c r="B133" s="827" t="s">
        <v>832</v>
      </c>
      <c r="C133" s="827" t="s">
        <v>833</v>
      </c>
      <c r="D133" s="6" t="s">
        <v>535</v>
      </c>
    </row>
    <row r="134" spans="1:4">
      <c r="A134" s="826" t="s">
        <v>831</v>
      </c>
      <c r="B134" s="827" t="s">
        <v>832</v>
      </c>
      <c r="C134" s="827" t="s">
        <v>833</v>
      </c>
      <c r="D134" s="6" t="s">
        <v>535</v>
      </c>
    </row>
    <row r="135" spans="1:4">
      <c r="A135" s="826" t="s">
        <v>834</v>
      </c>
      <c r="B135" s="827" t="s">
        <v>835</v>
      </c>
      <c r="C135" s="827" t="s">
        <v>836</v>
      </c>
      <c r="D135" s="6" t="s">
        <v>837</v>
      </c>
    </row>
    <row r="136" spans="1:4">
      <c r="A136" s="826" t="s">
        <v>838</v>
      </c>
      <c r="B136" s="827" t="s">
        <v>839</v>
      </c>
      <c r="C136" s="827" t="s">
        <v>840</v>
      </c>
      <c r="D136" s="6" t="s">
        <v>837</v>
      </c>
    </row>
    <row r="137" spans="1:4">
      <c r="A137" s="826" t="s">
        <v>173</v>
      </c>
      <c r="B137" s="827" t="s">
        <v>841</v>
      </c>
      <c r="C137" s="829" t="s">
        <v>842</v>
      </c>
      <c r="D137" s="6" t="s">
        <v>843</v>
      </c>
    </row>
    <row r="138" spans="1:4">
      <c r="A138" s="828" t="s">
        <v>844</v>
      </c>
      <c r="B138" s="829" t="s">
        <v>845</v>
      </c>
      <c r="C138" s="829" t="s">
        <v>846</v>
      </c>
      <c r="D138" s="27" t="s">
        <v>843</v>
      </c>
    </row>
    <row r="139" spans="1:4">
      <c r="A139" s="828" t="s">
        <v>847</v>
      </c>
      <c r="B139" s="829" t="s">
        <v>848</v>
      </c>
      <c r="C139" s="829" t="s">
        <v>849</v>
      </c>
      <c r="D139" s="27" t="s">
        <v>843</v>
      </c>
    </row>
    <row r="140" spans="1:4">
      <c r="A140" s="826" t="s">
        <v>850</v>
      </c>
      <c r="B140" s="827" t="s">
        <v>851</v>
      </c>
      <c r="C140" s="829" t="s">
        <v>852</v>
      </c>
      <c r="D140" s="6" t="s">
        <v>843</v>
      </c>
    </row>
    <row r="141" spans="1:4">
      <c r="A141" s="826" t="s">
        <v>853</v>
      </c>
      <c r="B141" s="827" t="s">
        <v>854</v>
      </c>
      <c r="C141" s="827" t="s">
        <v>855</v>
      </c>
      <c r="D141" s="6" t="s">
        <v>856</v>
      </c>
    </row>
    <row r="142" spans="1:4">
      <c r="A142" s="826" t="s">
        <v>857</v>
      </c>
      <c r="B142" s="827" t="s">
        <v>858</v>
      </c>
      <c r="C142" s="827"/>
      <c r="D142" s="6"/>
    </row>
    <row r="143" spans="1:4">
      <c r="A143" s="826" t="s">
        <v>859</v>
      </c>
      <c r="B143" s="827" t="s">
        <v>860</v>
      </c>
      <c r="C143" s="827" t="s">
        <v>861</v>
      </c>
      <c r="D143" s="6" t="s">
        <v>856</v>
      </c>
    </row>
    <row r="144" spans="1:4">
      <c r="A144" s="826" t="s">
        <v>862</v>
      </c>
      <c r="B144" s="827" t="s">
        <v>863</v>
      </c>
      <c r="C144" s="827" t="s">
        <v>864</v>
      </c>
      <c r="D144" s="6" t="s">
        <v>799</v>
      </c>
    </row>
    <row r="145" spans="1:4">
      <c r="A145" s="826" t="s">
        <v>865</v>
      </c>
      <c r="B145" s="827" t="s">
        <v>866</v>
      </c>
      <c r="C145" s="827" t="s">
        <v>867</v>
      </c>
      <c r="D145" s="6" t="s">
        <v>799</v>
      </c>
    </row>
    <row r="146" spans="1:4">
      <c r="A146" s="826" t="s">
        <v>868</v>
      </c>
      <c r="B146" s="827" t="s">
        <v>869</v>
      </c>
      <c r="C146" s="827" t="s">
        <v>870</v>
      </c>
      <c r="D146" s="6" t="s">
        <v>769</v>
      </c>
    </row>
    <row r="147" spans="1:4">
      <c r="A147" s="826" t="s">
        <v>871</v>
      </c>
      <c r="B147" s="827" t="s">
        <v>872</v>
      </c>
      <c r="C147" s="827" t="s">
        <v>873</v>
      </c>
      <c r="D147" s="6" t="s">
        <v>769</v>
      </c>
    </row>
    <row r="148" spans="1:4">
      <c r="A148" s="826" t="s">
        <v>175</v>
      </c>
      <c r="B148" s="827" t="s">
        <v>874</v>
      </c>
      <c r="C148" s="827" t="s">
        <v>875</v>
      </c>
      <c r="D148" s="6"/>
    </row>
    <row r="149" spans="1:4">
      <c r="A149" s="826" t="s">
        <v>876</v>
      </c>
      <c r="B149" s="827" t="s">
        <v>877</v>
      </c>
      <c r="C149" s="827" t="s">
        <v>878</v>
      </c>
      <c r="D149" s="6" t="s">
        <v>856</v>
      </c>
    </row>
    <row r="150" spans="1:4">
      <c r="A150" s="826" t="s">
        <v>879</v>
      </c>
      <c r="B150" s="827" t="s">
        <v>880</v>
      </c>
      <c r="C150" s="827" t="s">
        <v>881</v>
      </c>
      <c r="D150" s="6" t="s">
        <v>769</v>
      </c>
    </row>
    <row r="151" spans="1:4">
      <c r="A151" s="826" t="s">
        <v>882</v>
      </c>
      <c r="B151" s="827" t="s">
        <v>883</v>
      </c>
      <c r="C151" s="827" t="s">
        <v>884</v>
      </c>
      <c r="D151" s="6" t="s">
        <v>843</v>
      </c>
    </row>
    <row r="152" spans="1:4">
      <c r="A152" s="826" t="s">
        <v>885</v>
      </c>
      <c r="B152" s="827" t="s">
        <v>886</v>
      </c>
      <c r="C152" s="827" t="s">
        <v>887</v>
      </c>
      <c r="D152" s="6" t="s">
        <v>769</v>
      </c>
    </row>
    <row r="153" spans="1:4">
      <c r="A153" s="828" t="s">
        <v>843</v>
      </c>
      <c r="B153" s="827" t="s">
        <v>624</v>
      </c>
      <c r="C153" s="827" t="s">
        <v>625</v>
      </c>
      <c r="D153" s="6" t="s">
        <v>535</v>
      </c>
    </row>
    <row r="154" spans="1:4">
      <c r="A154" s="828" t="s">
        <v>888</v>
      </c>
      <c r="B154" s="827" t="s">
        <v>889</v>
      </c>
      <c r="C154" s="829" t="s">
        <v>890</v>
      </c>
      <c r="D154" s="6" t="s">
        <v>535</v>
      </c>
    </row>
    <row r="155" spans="1:4">
      <c r="A155" s="826" t="s">
        <v>891</v>
      </c>
      <c r="B155" s="827" t="s">
        <v>892</v>
      </c>
      <c r="C155" s="827" t="s">
        <v>893</v>
      </c>
      <c r="D155" s="6" t="s">
        <v>812</v>
      </c>
    </row>
    <row r="156" spans="1:4">
      <c r="A156" s="840" t="s">
        <v>894</v>
      </c>
      <c r="B156" s="833" t="s">
        <v>895</v>
      </c>
      <c r="C156" s="833" t="s">
        <v>896</v>
      </c>
      <c r="D156" s="10" t="s">
        <v>837</v>
      </c>
    </row>
    <row r="157" spans="1:4" ht="15.75">
      <c r="A157" s="823" t="s">
        <v>529</v>
      </c>
      <c r="B157" s="1630" t="s">
        <v>522</v>
      </c>
      <c r="C157" s="1631"/>
      <c r="D157" s="4" t="s">
        <v>897</v>
      </c>
    </row>
    <row r="158" spans="1:4">
      <c r="A158" s="824" t="s">
        <v>4</v>
      </c>
      <c r="B158" s="825" t="s">
        <v>5</v>
      </c>
      <c r="C158" s="825" t="s">
        <v>531</v>
      </c>
      <c r="D158" s="5" t="s">
        <v>532</v>
      </c>
    </row>
    <row r="159" spans="1:4">
      <c r="A159" s="826" t="s">
        <v>898</v>
      </c>
      <c r="B159" s="841" t="s">
        <v>899</v>
      </c>
      <c r="C159" s="827" t="s">
        <v>900</v>
      </c>
      <c r="D159" s="6" t="s">
        <v>535</v>
      </c>
    </row>
    <row r="160" spans="1:4">
      <c r="A160" s="826" t="s">
        <v>901</v>
      </c>
      <c r="B160" s="827" t="s">
        <v>902</v>
      </c>
      <c r="C160" s="827" t="s">
        <v>903</v>
      </c>
      <c r="D160" s="6" t="s">
        <v>535</v>
      </c>
    </row>
    <row r="161" spans="1:4">
      <c r="A161" s="826" t="s">
        <v>794</v>
      </c>
      <c r="B161" s="827" t="s">
        <v>795</v>
      </c>
      <c r="C161" s="827" t="s">
        <v>904</v>
      </c>
      <c r="D161" s="6" t="s">
        <v>535</v>
      </c>
    </row>
    <row r="162" spans="1:4">
      <c r="A162" s="826" t="s">
        <v>905</v>
      </c>
      <c r="B162" s="827" t="s">
        <v>906</v>
      </c>
      <c r="C162" s="827" t="s">
        <v>907</v>
      </c>
      <c r="D162" s="6" t="s">
        <v>535</v>
      </c>
    </row>
    <row r="163" spans="1:4">
      <c r="A163" s="826" t="s">
        <v>908</v>
      </c>
      <c r="B163" s="827" t="s">
        <v>909</v>
      </c>
      <c r="C163" s="827" t="s">
        <v>910</v>
      </c>
      <c r="D163" s="6" t="s">
        <v>535</v>
      </c>
    </row>
    <row r="164" spans="1:4">
      <c r="A164" s="826" t="s">
        <v>911</v>
      </c>
      <c r="B164" s="827" t="s">
        <v>912</v>
      </c>
      <c r="C164" s="827" t="s">
        <v>913</v>
      </c>
      <c r="D164" s="6" t="s">
        <v>535</v>
      </c>
    </row>
    <row r="165" spans="1:4">
      <c r="A165" s="826" t="s">
        <v>914</v>
      </c>
      <c r="B165" s="827" t="s">
        <v>674</v>
      </c>
      <c r="C165" s="827" t="s">
        <v>675</v>
      </c>
      <c r="D165" s="6" t="s">
        <v>535</v>
      </c>
    </row>
    <row r="166" spans="1:4">
      <c r="A166" s="826" t="s">
        <v>915</v>
      </c>
      <c r="B166" s="15" t="s">
        <v>916</v>
      </c>
      <c r="C166" s="827" t="s">
        <v>917</v>
      </c>
      <c r="D166" s="6"/>
    </row>
    <row r="167" spans="1:4">
      <c r="A167" s="826" t="s">
        <v>620</v>
      </c>
      <c r="B167" s="31" t="s">
        <v>621</v>
      </c>
      <c r="C167" s="31" t="s">
        <v>622</v>
      </c>
      <c r="D167" s="9" t="s">
        <v>535</v>
      </c>
    </row>
    <row r="168" spans="1:4" ht="15.75">
      <c r="A168" s="842" t="s">
        <v>529</v>
      </c>
      <c r="B168" s="1634" t="s">
        <v>918</v>
      </c>
      <c r="C168" s="1635"/>
      <c r="D168" s="29" t="s">
        <v>919</v>
      </c>
    </row>
    <row r="169" spans="1:4">
      <c r="A169" s="824" t="s">
        <v>4</v>
      </c>
      <c r="B169" s="825" t="s">
        <v>5</v>
      </c>
      <c r="C169" s="825" t="s">
        <v>531</v>
      </c>
      <c r="D169" s="5" t="s">
        <v>532</v>
      </c>
    </row>
    <row r="170" spans="1:4">
      <c r="A170" s="830" t="s">
        <v>920</v>
      </c>
      <c r="B170" s="31" t="s">
        <v>921</v>
      </c>
      <c r="C170" s="843"/>
      <c r="D170" s="9" t="s">
        <v>799</v>
      </c>
    </row>
    <row r="171" spans="1:4">
      <c r="A171" s="830" t="s">
        <v>922</v>
      </c>
      <c r="B171" s="31" t="s">
        <v>923</v>
      </c>
      <c r="C171" s="843"/>
      <c r="D171" s="9" t="s">
        <v>924</v>
      </c>
    </row>
    <row r="172" spans="1:4">
      <c r="A172" s="830" t="s">
        <v>925</v>
      </c>
      <c r="B172" s="31" t="s">
        <v>926</v>
      </c>
      <c r="C172" s="843"/>
      <c r="D172" s="9" t="s">
        <v>799</v>
      </c>
    </row>
    <row r="173" spans="1:4">
      <c r="A173" s="830" t="s">
        <v>927</v>
      </c>
      <c r="B173" s="31" t="s">
        <v>926</v>
      </c>
      <c r="C173" s="843"/>
      <c r="D173" s="9" t="s">
        <v>799</v>
      </c>
    </row>
    <row r="174" spans="1:4">
      <c r="A174" s="830" t="s">
        <v>928</v>
      </c>
      <c r="B174" s="31" t="s">
        <v>929</v>
      </c>
      <c r="C174" s="843"/>
      <c r="D174" s="9" t="s">
        <v>843</v>
      </c>
    </row>
    <row r="175" spans="1:4">
      <c r="A175" s="830" t="s">
        <v>27</v>
      </c>
      <c r="B175" s="31" t="s">
        <v>731</v>
      </c>
      <c r="C175" s="843"/>
      <c r="D175" s="9"/>
    </row>
    <row r="176" spans="1:4">
      <c r="A176" s="830" t="s">
        <v>930</v>
      </c>
      <c r="B176" s="31" t="s">
        <v>931</v>
      </c>
      <c r="C176" s="843"/>
      <c r="D176" s="9" t="s">
        <v>799</v>
      </c>
    </row>
    <row r="177" spans="1:4">
      <c r="A177" s="830" t="s">
        <v>932</v>
      </c>
      <c r="B177" s="31" t="s">
        <v>933</v>
      </c>
      <c r="C177" s="843"/>
      <c r="D177" s="9" t="s">
        <v>799</v>
      </c>
    </row>
    <row r="178" spans="1:4">
      <c r="A178" s="830" t="s">
        <v>934</v>
      </c>
      <c r="B178" s="31" t="s">
        <v>935</v>
      </c>
      <c r="C178" s="843"/>
      <c r="D178" s="9" t="s">
        <v>799</v>
      </c>
    </row>
    <row r="179" spans="1:4">
      <c r="A179" s="830" t="s">
        <v>936</v>
      </c>
      <c r="B179" s="31" t="s">
        <v>937</v>
      </c>
      <c r="C179" s="843"/>
      <c r="D179" s="9" t="s">
        <v>799</v>
      </c>
    </row>
    <row r="180" spans="1:4">
      <c r="A180" s="830" t="s">
        <v>938</v>
      </c>
      <c r="B180" s="31" t="s">
        <v>939</v>
      </c>
      <c r="C180" s="843"/>
      <c r="D180" s="9" t="s">
        <v>843</v>
      </c>
    </row>
    <row r="181" spans="1:4">
      <c r="A181" s="830" t="s">
        <v>940</v>
      </c>
      <c r="B181" s="31" t="s">
        <v>941</v>
      </c>
      <c r="C181" s="843"/>
      <c r="D181" s="9" t="s">
        <v>843</v>
      </c>
    </row>
    <row r="182" spans="1:4">
      <c r="A182" s="830" t="s">
        <v>942</v>
      </c>
      <c r="B182" s="31" t="s">
        <v>943</v>
      </c>
      <c r="C182" s="843"/>
      <c r="D182" s="9" t="s">
        <v>843</v>
      </c>
    </row>
    <row r="183" spans="1:4">
      <c r="A183" s="830" t="s">
        <v>944</v>
      </c>
      <c r="B183" s="31" t="s">
        <v>945</v>
      </c>
      <c r="C183" s="843"/>
      <c r="D183" s="9" t="s">
        <v>843</v>
      </c>
    </row>
    <row r="184" spans="1:4">
      <c r="A184" s="830" t="s">
        <v>946</v>
      </c>
      <c r="B184" s="31" t="s">
        <v>947</v>
      </c>
      <c r="C184" s="31"/>
      <c r="D184" s="9" t="s">
        <v>799</v>
      </c>
    </row>
    <row r="185" spans="1:4">
      <c r="A185" s="830" t="s">
        <v>948</v>
      </c>
      <c r="B185" s="31" t="s">
        <v>949</v>
      </c>
      <c r="C185" s="843"/>
      <c r="D185" s="9" t="s">
        <v>843</v>
      </c>
    </row>
    <row r="186" spans="1:4">
      <c r="A186" s="830" t="s">
        <v>950</v>
      </c>
      <c r="B186" s="31" t="s">
        <v>731</v>
      </c>
      <c r="C186" s="843"/>
      <c r="D186" s="9" t="s">
        <v>843</v>
      </c>
    </row>
    <row r="187" spans="1:4">
      <c r="A187" s="830" t="s">
        <v>951</v>
      </c>
      <c r="B187" s="31" t="s">
        <v>952</v>
      </c>
      <c r="C187" s="843"/>
      <c r="D187" s="9" t="s">
        <v>799</v>
      </c>
    </row>
    <row r="188" spans="1:4">
      <c r="A188" s="830" t="s">
        <v>953</v>
      </c>
      <c r="B188" s="31" t="s">
        <v>954</v>
      </c>
      <c r="C188" s="843"/>
      <c r="D188" s="9" t="s">
        <v>843</v>
      </c>
    </row>
    <row r="189" spans="1:4">
      <c r="A189" s="830" t="s">
        <v>955</v>
      </c>
      <c r="B189" s="31" t="s">
        <v>956</v>
      </c>
      <c r="C189" s="843"/>
      <c r="D189" s="9" t="s">
        <v>957</v>
      </c>
    </row>
    <row r="190" spans="1:4">
      <c r="A190" s="830" t="s">
        <v>958</v>
      </c>
      <c r="B190" s="31" t="s">
        <v>959</v>
      </c>
      <c r="C190" s="843"/>
      <c r="D190" s="9" t="s">
        <v>957</v>
      </c>
    </row>
    <row r="191" spans="1:4" ht="14.25" customHeight="1">
      <c r="A191" s="844" t="s">
        <v>960</v>
      </c>
      <c r="B191" s="845" t="s">
        <v>961</v>
      </c>
      <c r="C191" s="846"/>
      <c r="D191" s="21" t="s">
        <v>957</v>
      </c>
    </row>
    <row r="192" spans="1:4">
      <c r="A192" s="830" t="s">
        <v>962</v>
      </c>
      <c r="B192" s="31" t="s">
        <v>963</v>
      </c>
      <c r="C192" s="31"/>
      <c r="D192" s="9" t="s">
        <v>964</v>
      </c>
    </row>
    <row r="193" spans="1:4">
      <c r="A193" s="830" t="s">
        <v>965</v>
      </c>
      <c r="B193" s="31" t="s">
        <v>926</v>
      </c>
      <c r="C193" s="31"/>
      <c r="D193" s="9" t="s">
        <v>799</v>
      </c>
    </row>
    <row r="194" spans="1:4" ht="15.75">
      <c r="A194" s="823" t="s">
        <v>529</v>
      </c>
      <c r="B194" s="1629" t="s">
        <v>790</v>
      </c>
      <c r="C194" s="1629"/>
      <c r="D194" s="16" t="s">
        <v>791</v>
      </c>
    </row>
    <row r="195" spans="1:4">
      <c r="A195" s="825" t="s">
        <v>4</v>
      </c>
      <c r="B195" s="825" t="s">
        <v>5</v>
      </c>
      <c r="C195" s="825" t="s">
        <v>531</v>
      </c>
      <c r="D195" s="5" t="s">
        <v>532</v>
      </c>
    </row>
    <row r="196" spans="1:4">
      <c r="A196" s="827" t="s">
        <v>966</v>
      </c>
      <c r="B196" s="827" t="s">
        <v>967</v>
      </c>
      <c r="C196" s="829" t="s">
        <v>968</v>
      </c>
      <c r="D196" s="6" t="s">
        <v>799</v>
      </c>
    </row>
    <row r="197" spans="1:4">
      <c r="A197" s="827" t="s">
        <v>969</v>
      </c>
      <c r="B197" s="827" t="s">
        <v>970</v>
      </c>
      <c r="C197" s="827" t="s">
        <v>971</v>
      </c>
      <c r="D197" s="6" t="s">
        <v>542</v>
      </c>
    </row>
    <row r="198" spans="1:4">
      <c r="A198" s="827" t="s">
        <v>812</v>
      </c>
      <c r="B198" s="827" t="s">
        <v>972</v>
      </c>
      <c r="C198" s="829" t="s">
        <v>973</v>
      </c>
      <c r="D198" s="6" t="s">
        <v>542</v>
      </c>
    </row>
    <row r="199" spans="1:4">
      <c r="A199" s="827" t="s">
        <v>974</v>
      </c>
      <c r="B199" s="827" t="s">
        <v>975</v>
      </c>
      <c r="C199" s="829" t="s">
        <v>976</v>
      </c>
      <c r="D199" s="6" t="s">
        <v>799</v>
      </c>
    </row>
    <row r="200" spans="1:4">
      <c r="A200" s="827" t="s">
        <v>977</v>
      </c>
      <c r="B200" s="827" t="s">
        <v>978</v>
      </c>
      <c r="C200" s="829" t="s">
        <v>979</v>
      </c>
      <c r="D200" s="6" t="s">
        <v>843</v>
      </c>
    </row>
    <row r="201" spans="1:4">
      <c r="A201" s="827" t="s">
        <v>980</v>
      </c>
      <c r="B201" s="827" t="s">
        <v>981</v>
      </c>
      <c r="C201" s="827" t="s">
        <v>982</v>
      </c>
      <c r="D201" s="6" t="s">
        <v>843</v>
      </c>
    </row>
    <row r="202" spans="1:4">
      <c r="A202" s="827" t="s">
        <v>983</v>
      </c>
      <c r="B202" s="827" t="s">
        <v>984</v>
      </c>
      <c r="C202" s="827" t="s">
        <v>985</v>
      </c>
      <c r="D202" s="6" t="s">
        <v>856</v>
      </c>
    </row>
    <row r="203" spans="1:4">
      <c r="A203" s="827" t="s">
        <v>986</v>
      </c>
      <c r="B203" s="827" t="s">
        <v>987</v>
      </c>
      <c r="C203" s="829" t="s">
        <v>988</v>
      </c>
      <c r="D203" s="6" t="s">
        <v>843</v>
      </c>
    </row>
    <row r="204" spans="1:4">
      <c r="A204" s="827" t="s">
        <v>989</v>
      </c>
      <c r="B204" s="827" t="s">
        <v>990</v>
      </c>
      <c r="C204" s="827" t="s">
        <v>991</v>
      </c>
      <c r="D204" s="6" t="s">
        <v>535</v>
      </c>
    </row>
    <row r="205" spans="1:4">
      <c r="A205" s="827" t="s">
        <v>691</v>
      </c>
      <c r="B205" s="827" t="s">
        <v>692</v>
      </c>
      <c r="C205" s="827" t="s">
        <v>992</v>
      </c>
      <c r="D205" s="6" t="s">
        <v>535</v>
      </c>
    </row>
    <row r="206" spans="1:4">
      <c r="A206" s="827" t="s">
        <v>993</v>
      </c>
      <c r="B206" s="827" t="s">
        <v>994</v>
      </c>
      <c r="C206" s="827" t="s">
        <v>995</v>
      </c>
      <c r="D206" s="6" t="s">
        <v>535</v>
      </c>
    </row>
    <row r="207" spans="1:4">
      <c r="A207" s="827" t="s">
        <v>996</v>
      </c>
      <c r="B207" s="827" t="s">
        <v>997</v>
      </c>
      <c r="C207" s="827" t="s">
        <v>998</v>
      </c>
      <c r="D207" s="6" t="s">
        <v>535</v>
      </c>
    </row>
    <row r="208" spans="1:4">
      <c r="A208" s="827" t="s">
        <v>999</v>
      </c>
      <c r="B208" s="827" t="s">
        <v>1000</v>
      </c>
      <c r="C208" s="827" t="s">
        <v>1001</v>
      </c>
      <c r="D208" s="6" t="s">
        <v>535</v>
      </c>
    </row>
    <row r="209" spans="1:4">
      <c r="A209" s="827" t="s">
        <v>1002</v>
      </c>
      <c r="B209" s="827" t="s">
        <v>1003</v>
      </c>
      <c r="C209" s="827" t="s">
        <v>1004</v>
      </c>
      <c r="D209" s="6" t="s">
        <v>535</v>
      </c>
    </row>
    <row r="210" spans="1:4">
      <c r="A210" s="827" t="s">
        <v>1005</v>
      </c>
      <c r="B210" s="827" t="s">
        <v>1006</v>
      </c>
      <c r="C210" s="827" t="s">
        <v>1007</v>
      </c>
      <c r="D210" s="6" t="s">
        <v>799</v>
      </c>
    </row>
    <row r="211" spans="1:4">
      <c r="A211" s="827" t="s">
        <v>1008</v>
      </c>
      <c r="B211" s="827" t="s">
        <v>1009</v>
      </c>
      <c r="C211" s="827" t="s">
        <v>1010</v>
      </c>
      <c r="D211" s="6" t="s">
        <v>799</v>
      </c>
    </row>
    <row r="212" spans="1:4">
      <c r="A212" s="827" t="s">
        <v>925</v>
      </c>
      <c r="B212" s="827" t="s">
        <v>926</v>
      </c>
      <c r="C212" s="827" t="s">
        <v>1011</v>
      </c>
      <c r="D212" s="6" t="s">
        <v>799</v>
      </c>
    </row>
    <row r="213" spans="1:4">
      <c r="A213" s="827" t="s">
        <v>1012</v>
      </c>
      <c r="B213" s="827" t="s">
        <v>1013</v>
      </c>
      <c r="C213" s="827" t="s">
        <v>1014</v>
      </c>
      <c r="D213" s="6" t="s">
        <v>856</v>
      </c>
    </row>
    <row r="214" spans="1:4">
      <c r="A214" s="827" t="s">
        <v>1015</v>
      </c>
      <c r="B214" s="827" t="s">
        <v>1016</v>
      </c>
      <c r="C214" s="827" t="s">
        <v>1017</v>
      </c>
      <c r="D214" s="6" t="s">
        <v>856</v>
      </c>
    </row>
    <row r="215" spans="1:4">
      <c r="A215" s="827" t="s">
        <v>1018</v>
      </c>
      <c r="B215" s="827" t="s">
        <v>1019</v>
      </c>
      <c r="C215" s="827" t="s">
        <v>1020</v>
      </c>
      <c r="D215" s="6" t="s">
        <v>856</v>
      </c>
    </row>
    <row r="216" spans="1:4">
      <c r="A216" s="827" t="s">
        <v>996</v>
      </c>
      <c r="B216" s="827" t="s">
        <v>997</v>
      </c>
      <c r="C216" s="827" t="s">
        <v>998</v>
      </c>
      <c r="D216" s="6" t="s">
        <v>535</v>
      </c>
    </row>
    <row r="217" spans="1:4">
      <c r="A217" s="829" t="s">
        <v>1021</v>
      </c>
      <c r="B217" s="827" t="s">
        <v>1022</v>
      </c>
      <c r="C217" s="827" t="s">
        <v>1023</v>
      </c>
      <c r="D217" s="6" t="s">
        <v>535</v>
      </c>
    </row>
    <row r="218" spans="1:4">
      <c r="A218" s="829" t="s">
        <v>794</v>
      </c>
      <c r="B218" s="827" t="s">
        <v>795</v>
      </c>
      <c r="C218" s="827" t="s">
        <v>904</v>
      </c>
      <c r="D218" s="6" t="s">
        <v>535</v>
      </c>
    </row>
    <row r="219" spans="1:4">
      <c r="A219" s="827" t="s">
        <v>1024</v>
      </c>
      <c r="B219" s="827" t="s">
        <v>1025</v>
      </c>
      <c r="C219" s="827" t="s">
        <v>1026</v>
      </c>
      <c r="D219" s="6" t="s">
        <v>535</v>
      </c>
    </row>
    <row r="220" spans="1:4">
      <c r="A220" s="827" t="s">
        <v>1027</v>
      </c>
      <c r="B220" s="827" t="s">
        <v>1028</v>
      </c>
      <c r="C220" s="827" t="s">
        <v>1029</v>
      </c>
      <c r="D220" s="6" t="s">
        <v>535</v>
      </c>
    </row>
    <row r="221" spans="1:4">
      <c r="A221" s="827" t="s">
        <v>1030</v>
      </c>
      <c r="B221" s="827" t="s">
        <v>1031</v>
      </c>
      <c r="C221" s="827" t="s">
        <v>1032</v>
      </c>
      <c r="D221" s="6" t="s">
        <v>542</v>
      </c>
    </row>
    <row r="222" spans="1:4">
      <c r="A222" s="827" t="s">
        <v>572</v>
      </c>
      <c r="B222" s="827" t="s">
        <v>573</v>
      </c>
      <c r="C222" s="827" t="s">
        <v>574</v>
      </c>
      <c r="D222" s="6" t="s">
        <v>535</v>
      </c>
    </row>
    <row r="223" spans="1:4">
      <c r="A223" s="827" t="s">
        <v>1033</v>
      </c>
      <c r="B223" s="827" t="s">
        <v>1034</v>
      </c>
      <c r="C223" s="827" t="s">
        <v>1035</v>
      </c>
      <c r="D223" s="6" t="s">
        <v>799</v>
      </c>
    </row>
    <row r="224" spans="1:4">
      <c r="A224" s="827" t="s">
        <v>1036</v>
      </c>
      <c r="B224" s="827" t="s">
        <v>1037</v>
      </c>
      <c r="C224" s="827" t="s">
        <v>1038</v>
      </c>
      <c r="D224" s="6"/>
    </row>
    <row r="225" spans="1:4">
      <c r="A225" s="827" t="s">
        <v>1039</v>
      </c>
      <c r="B225" s="827" t="s">
        <v>1040</v>
      </c>
      <c r="C225" s="827" t="s">
        <v>1041</v>
      </c>
      <c r="D225" s="6" t="s">
        <v>535</v>
      </c>
    </row>
    <row r="226" spans="1:4">
      <c r="A226" s="827" t="s">
        <v>1042</v>
      </c>
      <c r="B226" s="827" t="s">
        <v>1043</v>
      </c>
      <c r="C226" s="827" t="s">
        <v>1044</v>
      </c>
      <c r="D226" s="6" t="s">
        <v>535</v>
      </c>
    </row>
    <row r="227" spans="1:4">
      <c r="A227" s="827" t="s">
        <v>1045</v>
      </c>
      <c r="B227" s="827" t="s">
        <v>1046</v>
      </c>
      <c r="C227" s="827"/>
      <c r="D227" s="6" t="s">
        <v>957</v>
      </c>
    </row>
    <row r="228" spans="1:4">
      <c r="A228" s="827" t="s">
        <v>834</v>
      </c>
      <c r="B228" s="827" t="s">
        <v>835</v>
      </c>
      <c r="C228" s="827" t="s">
        <v>836</v>
      </c>
      <c r="D228" s="6" t="s">
        <v>799</v>
      </c>
    </row>
    <row r="229" spans="1:4">
      <c r="A229" s="827" t="s">
        <v>1047</v>
      </c>
      <c r="B229" s="827" t="s">
        <v>1048</v>
      </c>
      <c r="C229" s="827" t="s">
        <v>1049</v>
      </c>
      <c r="D229" s="6" t="s">
        <v>1050</v>
      </c>
    </row>
    <row r="230" spans="1:4">
      <c r="A230" s="833" t="s">
        <v>1051</v>
      </c>
      <c r="B230" s="833" t="s">
        <v>1052</v>
      </c>
      <c r="C230" s="833" t="s">
        <v>1053</v>
      </c>
      <c r="D230" s="10" t="s">
        <v>799</v>
      </c>
    </row>
    <row r="231" spans="1:4" ht="15.75">
      <c r="A231" s="823" t="s">
        <v>529</v>
      </c>
      <c r="B231" s="1629" t="s">
        <v>102</v>
      </c>
      <c r="C231" s="1629"/>
      <c r="D231" s="4" t="s">
        <v>1054</v>
      </c>
    </row>
    <row r="232" spans="1:4">
      <c r="A232" s="824" t="s">
        <v>4</v>
      </c>
      <c r="B232" s="825" t="s">
        <v>5</v>
      </c>
      <c r="C232" s="825" t="s">
        <v>531</v>
      </c>
      <c r="D232" s="5" t="s">
        <v>532</v>
      </c>
    </row>
    <row r="233" spans="1:4">
      <c r="A233" s="826" t="s">
        <v>1055</v>
      </c>
      <c r="B233" s="827" t="s">
        <v>1056</v>
      </c>
      <c r="C233" s="829" t="s">
        <v>1057</v>
      </c>
      <c r="D233" s="6" t="s">
        <v>769</v>
      </c>
    </row>
    <row r="234" spans="1:4">
      <c r="A234" s="826" t="s">
        <v>1058</v>
      </c>
      <c r="B234" s="827" t="s">
        <v>1059</v>
      </c>
      <c r="C234" s="827" t="s">
        <v>1060</v>
      </c>
      <c r="D234" s="6" t="s">
        <v>769</v>
      </c>
    </row>
    <row r="235" spans="1:4">
      <c r="A235" s="826" t="s">
        <v>1061</v>
      </c>
      <c r="B235" s="827" t="s">
        <v>1062</v>
      </c>
      <c r="C235" s="829" t="s">
        <v>1063</v>
      </c>
      <c r="D235" s="6" t="s">
        <v>1064</v>
      </c>
    </row>
    <row r="236" spans="1:4">
      <c r="A236" s="826" t="s">
        <v>1065</v>
      </c>
      <c r="B236" s="827" t="s">
        <v>1066</v>
      </c>
      <c r="C236" s="829" t="s">
        <v>1067</v>
      </c>
      <c r="D236" s="6" t="s">
        <v>1064</v>
      </c>
    </row>
    <row r="237" spans="1:4">
      <c r="A237" s="826" t="s">
        <v>1068</v>
      </c>
      <c r="B237" s="827" t="s">
        <v>1069</v>
      </c>
      <c r="C237" s="829" t="s">
        <v>1070</v>
      </c>
      <c r="D237" s="6" t="s">
        <v>1064</v>
      </c>
    </row>
    <row r="238" spans="1:4">
      <c r="A238" s="826" t="s">
        <v>1071</v>
      </c>
      <c r="B238" s="827" t="s">
        <v>1072</v>
      </c>
      <c r="C238" s="827" t="s">
        <v>1073</v>
      </c>
      <c r="D238" s="6" t="s">
        <v>1064</v>
      </c>
    </row>
    <row r="239" spans="1:4">
      <c r="A239" s="826" t="s">
        <v>1074</v>
      </c>
      <c r="B239" s="827" t="s">
        <v>1075</v>
      </c>
      <c r="C239" s="827" t="s">
        <v>1076</v>
      </c>
      <c r="D239" s="6" t="s">
        <v>1064</v>
      </c>
    </row>
    <row r="240" spans="1:4">
      <c r="A240" s="826" t="s">
        <v>1077</v>
      </c>
      <c r="B240" s="827" t="s">
        <v>1078</v>
      </c>
      <c r="C240" s="829" t="s">
        <v>1079</v>
      </c>
      <c r="D240" s="6" t="s">
        <v>769</v>
      </c>
    </row>
    <row r="241" spans="1:6">
      <c r="A241" s="826" t="s">
        <v>1080</v>
      </c>
      <c r="B241" s="827" t="s">
        <v>1081</v>
      </c>
      <c r="C241" s="827" t="s">
        <v>1082</v>
      </c>
      <c r="D241" s="6" t="s">
        <v>1064</v>
      </c>
    </row>
    <row r="242" spans="1:6">
      <c r="A242" s="826" t="s">
        <v>1083</v>
      </c>
      <c r="B242" s="827" t="s">
        <v>1084</v>
      </c>
      <c r="C242" s="827" t="s">
        <v>1085</v>
      </c>
      <c r="D242" s="6" t="s">
        <v>1064</v>
      </c>
    </row>
    <row r="243" spans="1:6">
      <c r="A243" s="826" t="s">
        <v>1086</v>
      </c>
      <c r="B243" s="827" t="s">
        <v>1087</v>
      </c>
      <c r="C243" s="827" t="s">
        <v>1088</v>
      </c>
      <c r="D243" s="6" t="s">
        <v>1089</v>
      </c>
    </row>
    <row r="244" spans="1:6">
      <c r="A244" s="826" t="s">
        <v>1090</v>
      </c>
      <c r="B244" s="827" t="s">
        <v>1091</v>
      </c>
      <c r="C244" s="827" t="s">
        <v>1092</v>
      </c>
      <c r="D244" s="6" t="s">
        <v>769</v>
      </c>
    </row>
    <row r="245" spans="1:6">
      <c r="A245" s="826" t="s">
        <v>1093</v>
      </c>
      <c r="B245" s="827" t="s">
        <v>1094</v>
      </c>
      <c r="C245" s="827" t="s">
        <v>1095</v>
      </c>
      <c r="D245" s="6" t="s">
        <v>1064</v>
      </c>
    </row>
    <row r="246" spans="1:6">
      <c r="A246" s="826" t="s">
        <v>1096</v>
      </c>
      <c r="B246" s="827" t="s">
        <v>1097</v>
      </c>
      <c r="C246" s="827" t="s">
        <v>731</v>
      </c>
      <c r="D246" s="6" t="s">
        <v>964</v>
      </c>
    </row>
    <row r="247" spans="1:6">
      <c r="A247" s="826" t="s">
        <v>1098</v>
      </c>
      <c r="B247" s="827" t="s">
        <v>1099</v>
      </c>
      <c r="C247" s="827" t="s">
        <v>1100</v>
      </c>
      <c r="D247" s="6" t="s">
        <v>1064</v>
      </c>
    </row>
    <row r="248" spans="1:6">
      <c r="A248" s="826" t="s">
        <v>1101</v>
      </c>
      <c r="B248" s="827" t="s">
        <v>1102</v>
      </c>
      <c r="C248" s="827" t="s">
        <v>1103</v>
      </c>
      <c r="D248" s="6" t="s">
        <v>1064</v>
      </c>
    </row>
    <row r="249" spans="1:6">
      <c r="A249" s="826" t="s">
        <v>1104</v>
      </c>
      <c r="B249" s="827" t="s">
        <v>4142</v>
      </c>
      <c r="C249" s="827" t="s">
        <v>29</v>
      </c>
      <c r="D249" s="6" t="s">
        <v>29</v>
      </c>
      <c r="F249" t="s">
        <v>29</v>
      </c>
    </row>
    <row r="250" spans="1:6">
      <c r="A250" s="826" t="s">
        <v>27</v>
      </c>
      <c r="B250" s="827" t="s">
        <v>731</v>
      </c>
      <c r="C250" s="827" t="s">
        <v>675</v>
      </c>
      <c r="D250" s="6"/>
    </row>
    <row r="251" spans="1:6">
      <c r="A251" s="826" t="s">
        <v>260</v>
      </c>
      <c r="B251" s="827" t="s">
        <v>1108</v>
      </c>
      <c r="C251" s="847" t="s">
        <v>1109</v>
      </c>
      <c r="D251" s="6" t="s">
        <v>1064</v>
      </c>
    </row>
    <row r="252" spans="1:6">
      <c r="A252" s="826" t="s">
        <v>1110</v>
      </c>
      <c r="B252" s="827" t="s">
        <v>722</v>
      </c>
      <c r="C252" s="827" t="s">
        <v>1111</v>
      </c>
      <c r="D252" s="6" t="s">
        <v>769</v>
      </c>
    </row>
    <row r="253" spans="1:6">
      <c r="A253" s="826" t="s">
        <v>81</v>
      </c>
      <c r="B253" s="15" t="s">
        <v>1112</v>
      </c>
      <c r="C253" s="15" t="s">
        <v>1113</v>
      </c>
      <c r="D253" s="6"/>
    </row>
    <row r="254" spans="1:6">
      <c r="A254" s="828" t="s">
        <v>1114</v>
      </c>
      <c r="B254" s="827" t="s">
        <v>1115</v>
      </c>
      <c r="C254" s="15" t="s">
        <v>1116</v>
      </c>
      <c r="D254" s="27"/>
    </row>
    <row r="255" spans="1:6" ht="15.75">
      <c r="A255" s="842" t="s">
        <v>529</v>
      </c>
      <c r="B255" s="1634" t="s">
        <v>1117</v>
      </c>
      <c r="C255" s="1635"/>
      <c r="D255" s="30" t="s">
        <v>791</v>
      </c>
    </row>
    <row r="256" spans="1:6">
      <c r="A256" s="824" t="s">
        <v>4</v>
      </c>
      <c r="B256" s="825" t="s">
        <v>5</v>
      </c>
      <c r="C256" s="825" t="s">
        <v>531</v>
      </c>
      <c r="D256" s="5" t="s">
        <v>532</v>
      </c>
    </row>
    <row r="257" spans="1:4">
      <c r="A257" s="830" t="s">
        <v>770</v>
      </c>
      <c r="B257" s="31" t="s">
        <v>771</v>
      </c>
      <c r="C257" s="827" t="s">
        <v>785</v>
      </c>
      <c r="D257" s="9" t="s">
        <v>535</v>
      </c>
    </row>
    <row r="258" spans="1:4">
      <c r="A258" s="830" t="s">
        <v>1118</v>
      </c>
      <c r="B258" s="31" t="s">
        <v>1119</v>
      </c>
      <c r="C258" s="827" t="s">
        <v>1120</v>
      </c>
      <c r="D258" s="9" t="s">
        <v>535</v>
      </c>
    </row>
    <row r="259" spans="1:4">
      <c r="A259" s="830" t="s">
        <v>989</v>
      </c>
      <c r="B259" s="31" t="s">
        <v>990</v>
      </c>
      <c r="C259" s="827" t="s">
        <v>991</v>
      </c>
      <c r="D259" s="9" t="s">
        <v>535</v>
      </c>
    </row>
    <row r="260" spans="1:4">
      <c r="A260" s="830" t="s">
        <v>578</v>
      </c>
      <c r="B260" s="31" t="s">
        <v>579</v>
      </c>
      <c r="C260" s="827" t="s">
        <v>580</v>
      </c>
      <c r="D260" s="9" t="s">
        <v>535</v>
      </c>
    </row>
    <row r="261" spans="1:4">
      <c r="A261" s="830" t="s">
        <v>691</v>
      </c>
      <c r="B261" s="31" t="s">
        <v>692</v>
      </c>
      <c r="C261" s="827" t="s">
        <v>992</v>
      </c>
      <c r="D261" s="9" t="s">
        <v>535</v>
      </c>
    </row>
    <row r="262" spans="1:4">
      <c r="A262" s="830" t="s">
        <v>1121</v>
      </c>
      <c r="B262" s="31" t="s">
        <v>1122</v>
      </c>
      <c r="C262" s="827" t="s">
        <v>1123</v>
      </c>
      <c r="D262" s="9" t="s">
        <v>535</v>
      </c>
    </row>
    <row r="263" spans="1:4">
      <c r="A263" s="830" t="s">
        <v>716</v>
      </c>
      <c r="B263" s="31" t="s">
        <v>717</v>
      </c>
      <c r="C263" s="827" t="s">
        <v>1124</v>
      </c>
      <c r="D263" s="9" t="s">
        <v>535</v>
      </c>
    </row>
    <row r="264" spans="1:4">
      <c r="A264" s="830" t="s">
        <v>584</v>
      </c>
      <c r="B264" s="31" t="s">
        <v>1125</v>
      </c>
      <c r="C264" s="827" t="s">
        <v>586</v>
      </c>
      <c r="D264" s="9" t="s">
        <v>535</v>
      </c>
    </row>
    <row r="265" spans="1:4">
      <c r="A265" s="830" t="s">
        <v>993</v>
      </c>
      <c r="B265" s="31" t="s">
        <v>994</v>
      </c>
      <c r="C265" s="827" t="s">
        <v>995</v>
      </c>
      <c r="D265" s="9" t="s">
        <v>535</v>
      </c>
    </row>
    <row r="266" spans="1:4">
      <c r="A266" s="830" t="s">
        <v>996</v>
      </c>
      <c r="B266" s="31" t="s">
        <v>997</v>
      </c>
      <c r="C266" s="827" t="s">
        <v>998</v>
      </c>
      <c r="D266" s="9" t="s">
        <v>535</v>
      </c>
    </row>
    <row r="267" spans="1:4">
      <c r="A267" s="830" t="s">
        <v>999</v>
      </c>
      <c r="B267" s="31" t="s">
        <v>1000</v>
      </c>
      <c r="C267" s="827" t="s">
        <v>1001</v>
      </c>
      <c r="D267" s="9" t="s">
        <v>535</v>
      </c>
    </row>
    <row r="268" spans="1:4">
      <c r="A268" s="830" t="s">
        <v>719</v>
      </c>
      <c r="B268" s="31" t="s">
        <v>720</v>
      </c>
      <c r="C268" s="827" t="s">
        <v>1126</v>
      </c>
      <c r="D268" s="9" t="s">
        <v>535</v>
      </c>
    </row>
    <row r="269" spans="1:4">
      <c r="A269" s="830" t="s">
        <v>1127</v>
      </c>
      <c r="B269" s="31" t="s">
        <v>731</v>
      </c>
      <c r="C269" s="827" t="s">
        <v>675</v>
      </c>
      <c r="D269" s="9" t="s">
        <v>535</v>
      </c>
    </row>
    <row r="270" spans="1:4">
      <c r="A270" s="830" t="s">
        <v>676</v>
      </c>
      <c r="B270" s="31" t="s">
        <v>677</v>
      </c>
      <c r="C270" s="827" t="s">
        <v>778</v>
      </c>
      <c r="D270" s="9" t="s">
        <v>535</v>
      </c>
    </row>
    <row r="271" spans="1:4">
      <c r="A271" s="830" t="s">
        <v>536</v>
      </c>
      <c r="B271" s="31" t="s">
        <v>537</v>
      </c>
      <c r="C271" s="827" t="s">
        <v>538</v>
      </c>
      <c r="D271" s="9" t="s">
        <v>535</v>
      </c>
    </row>
    <row r="272" spans="1:4">
      <c r="A272" s="830" t="s">
        <v>699</v>
      </c>
      <c r="B272" s="31" t="s">
        <v>700</v>
      </c>
      <c r="C272" s="827" t="s">
        <v>1128</v>
      </c>
      <c r="D272" s="9" t="s">
        <v>535</v>
      </c>
    </row>
    <row r="273" spans="1:4">
      <c r="A273" s="830" t="s">
        <v>1129</v>
      </c>
      <c r="B273" s="31" t="s">
        <v>1130</v>
      </c>
      <c r="C273" s="827" t="s">
        <v>1131</v>
      </c>
      <c r="D273" s="9" t="s">
        <v>535</v>
      </c>
    </row>
    <row r="274" spans="1:4">
      <c r="A274" s="830" t="s">
        <v>572</v>
      </c>
      <c r="B274" s="31" t="s">
        <v>573</v>
      </c>
      <c r="C274" s="827" t="s">
        <v>574</v>
      </c>
      <c r="D274" s="9" t="s">
        <v>535</v>
      </c>
    </row>
    <row r="275" spans="1:4">
      <c r="A275" s="830" t="s">
        <v>1132</v>
      </c>
      <c r="B275" s="31" t="s">
        <v>1133</v>
      </c>
      <c r="C275" s="827" t="s">
        <v>1134</v>
      </c>
      <c r="D275" s="9" t="s">
        <v>535</v>
      </c>
    </row>
    <row r="276" spans="1:4">
      <c r="A276" s="830" t="s">
        <v>557</v>
      </c>
      <c r="B276" s="31" t="s">
        <v>558</v>
      </c>
      <c r="C276" s="827" t="s">
        <v>559</v>
      </c>
      <c r="D276" s="9" t="s">
        <v>535</v>
      </c>
    </row>
    <row r="277" spans="1:4">
      <c r="A277" s="830" t="s">
        <v>584</v>
      </c>
      <c r="B277" s="31" t="s">
        <v>1125</v>
      </c>
      <c r="C277" s="827" t="s">
        <v>586</v>
      </c>
      <c r="D277" s="9" t="s">
        <v>535</v>
      </c>
    </row>
    <row r="278" spans="1:4">
      <c r="A278" s="844" t="s">
        <v>1135</v>
      </c>
      <c r="B278" s="845" t="s">
        <v>1136</v>
      </c>
      <c r="C278" s="848" t="s">
        <v>1137</v>
      </c>
      <c r="D278" s="21" t="s">
        <v>535</v>
      </c>
    </row>
    <row r="279" spans="1:4">
      <c r="A279" s="830" t="s">
        <v>596</v>
      </c>
      <c r="B279" s="31" t="s">
        <v>597</v>
      </c>
      <c r="C279" s="827" t="s">
        <v>598</v>
      </c>
      <c r="D279" s="9" t="s">
        <v>535</v>
      </c>
    </row>
    <row r="280" spans="1:4">
      <c r="A280" s="830" t="s">
        <v>434</v>
      </c>
      <c r="B280" s="31" t="s">
        <v>705</v>
      </c>
      <c r="C280" s="827" t="s">
        <v>1138</v>
      </c>
      <c r="D280" s="9" t="s">
        <v>535</v>
      </c>
    </row>
    <row r="281" spans="1:4">
      <c r="A281" s="830" t="s">
        <v>1139</v>
      </c>
      <c r="B281" s="31" t="s">
        <v>1140</v>
      </c>
      <c r="C281" s="827" t="s">
        <v>1141</v>
      </c>
      <c r="D281" s="9" t="s">
        <v>856</v>
      </c>
    </row>
    <row r="282" spans="1:4">
      <c r="A282" s="830" t="s">
        <v>569</v>
      </c>
      <c r="B282" s="31" t="s">
        <v>570</v>
      </c>
      <c r="C282" s="827" t="s">
        <v>571</v>
      </c>
      <c r="D282" s="9" t="s">
        <v>535</v>
      </c>
    </row>
    <row r="283" spans="1:4">
      <c r="A283" s="830" t="s">
        <v>1142</v>
      </c>
      <c r="B283" s="31" t="s">
        <v>1143</v>
      </c>
      <c r="C283" s="848" t="s">
        <v>1144</v>
      </c>
      <c r="D283" s="9" t="s">
        <v>535</v>
      </c>
    </row>
    <row r="284" spans="1:4">
      <c r="A284" s="830" t="s">
        <v>712</v>
      </c>
      <c r="B284" s="31" t="s">
        <v>713</v>
      </c>
      <c r="C284" s="827" t="s">
        <v>1145</v>
      </c>
      <c r="D284" s="9" t="s">
        <v>535</v>
      </c>
    </row>
    <row r="285" spans="1:4">
      <c r="A285" s="830" t="s">
        <v>1146</v>
      </c>
      <c r="B285" s="31" t="s">
        <v>1147</v>
      </c>
      <c r="C285" s="827" t="s">
        <v>1148</v>
      </c>
      <c r="D285" s="9" t="s">
        <v>535</v>
      </c>
    </row>
    <row r="286" spans="1:4">
      <c r="A286" s="830" t="s">
        <v>1149</v>
      </c>
      <c r="B286" s="31" t="s">
        <v>1150</v>
      </c>
      <c r="C286" s="827" t="s">
        <v>1151</v>
      </c>
      <c r="D286" s="9" t="s">
        <v>535</v>
      </c>
    </row>
    <row r="287" spans="1:4">
      <c r="A287" s="830" t="s">
        <v>888</v>
      </c>
      <c r="B287" s="31" t="s">
        <v>889</v>
      </c>
      <c r="C287" s="827" t="s">
        <v>890</v>
      </c>
      <c r="D287" s="9" t="s">
        <v>535</v>
      </c>
    </row>
    <row r="288" spans="1:4">
      <c r="A288" s="844" t="s">
        <v>605</v>
      </c>
      <c r="B288" s="845" t="s">
        <v>606</v>
      </c>
      <c r="C288" s="827" t="s">
        <v>607</v>
      </c>
      <c r="D288" s="21" t="s">
        <v>535</v>
      </c>
    </row>
    <row r="289" spans="1:4">
      <c r="A289" s="844" t="s">
        <v>1152</v>
      </c>
      <c r="B289" s="845" t="s">
        <v>1153</v>
      </c>
      <c r="C289" s="827" t="s">
        <v>1154</v>
      </c>
      <c r="D289" s="21" t="s">
        <v>748</v>
      </c>
    </row>
    <row r="290" spans="1:4">
      <c r="A290" s="844" t="s">
        <v>1155</v>
      </c>
      <c r="B290" s="845" t="s">
        <v>1156</v>
      </c>
      <c r="C290" s="849" t="s">
        <v>1157</v>
      </c>
      <c r="D290" s="21" t="s">
        <v>535</v>
      </c>
    </row>
    <row r="291" spans="1:4">
      <c r="A291" s="844" t="s">
        <v>1158</v>
      </c>
      <c r="B291" s="31" t="s">
        <v>1159</v>
      </c>
      <c r="C291" s="827" t="s">
        <v>1160</v>
      </c>
      <c r="D291" s="31" t="s">
        <v>535</v>
      </c>
    </row>
    <row r="292" spans="1:4">
      <c r="A292" s="830" t="s">
        <v>770</v>
      </c>
      <c r="B292" s="31" t="s">
        <v>771</v>
      </c>
      <c r="C292" s="827" t="s">
        <v>785</v>
      </c>
      <c r="D292" s="9" t="s">
        <v>535</v>
      </c>
    </row>
    <row r="293" spans="1:4">
      <c r="A293" s="830" t="s">
        <v>1161</v>
      </c>
      <c r="B293" s="31" t="s">
        <v>1162</v>
      </c>
      <c r="C293" s="829" t="s">
        <v>1163</v>
      </c>
      <c r="D293" s="9" t="s">
        <v>856</v>
      </c>
    </row>
    <row r="294" spans="1:4">
      <c r="A294" s="850" t="s">
        <v>1164</v>
      </c>
      <c r="B294" s="851" t="s">
        <v>1165</v>
      </c>
      <c r="C294" s="852" t="s">
        <v>1166</v>
      </c>
      <c r="D294" s="26" t="s">
        <v>535</v>
      </c>
    </row>
    <row r="295" spans="1:4" ht="15.75">
      <c r="A295" s="853" t="s">
        <v>529</v>
      </c>
      <c r="B295" s="1632" t="s">
        <v>491</v>
      </c>
      <c r="C295" s="1632"/>
      <c r="D295" s="32" t="s">
        <v>1054</v>
      </c>
    </row>
    <row r="296" spans="1:4">
      <c r="A296" s="823" t="s">
        <v>4</v>
      </c>
      <c r="B296" s="854" t="s">
        <v>5</v>
      </c>
      <c r="C296" s="854" t="s">
        <v>531</v>
      </c>
      <c r="D296" s="16" t="s">
        <v>532</v>
      </c>
    </row>
    <row r="297" spans="1:4">
      <c r="A297" s="826" t="s">
        <v>1167</v>
      </c>
      <c r="B297" s="827" t="s">
        <v>1168</v>
      </c>
      <c r="C297" s="827" t="s">
        <v>1169</v>
      </c>
      <c r="D297" s="6" t="s">
        <v>723</v>
      </c>
    </row>
    <row r="298" spans="1:4">
      <c r="A298" s="826" t="s">
        <v>1170</v>
      </c>
      <c r="B298" s="827" t="s">
        <v>1171</v>
      </c>
      <c r="C298" s="827" t="s">
        <v>1172</v>
      </c>
      <c r="D298" s="6" t="s">
        <v>723</v>
      </c>
    </row>
    <row r="299" spans="1:4">
      <c r="A299" s="826" t="s">
        <v>787</v>
      </c>
      <c r="B299" s="827" t="s">
        <v>788</v>
      </c>
      <c r="C299" s="827" t="s">
        <v>789</v>
      </c>
      <c r="D299" s="6" t="s">
        <v>535</v>
      </c>
    </row>
    <row r="300" spans="1:4">
      <c r="A300" s="826" t="s">
        <v>716</v>
      </c>
      <c r="B300" s="827" t="s">
        <v>717</v>
      </c>
      <c r="C300" s="827" t="s">
        <v>1124</v>
      </c>
      <c r="D300" s="6" t="s">
        <v>535</v>
      </c>
    </row>
    <row r="301" spans="1:4">
      <c r="A301" s="826" t="s">
        <v>1173</v>
      </c>
      <c r="B301" s="827" t="s">
        <v>1174</v>
      </c>
      <c r="C301" s="827" t="s">
        <v>1175</v>
      </c>
      <c r="D301" s="6" t="s">
        <v>723</v>
      </c>
    </row>
    <row r="302" spans="1:4">
      <c r="A302" s="826" t="s">
        <v>1121</v>
      </c>
      <c r="B302" s="827" t="s">
        <v>1122</v>
      </c>
      <c r="C302" s="827" t="s">
        <v>1123</v>
      </c>
      <c r="D302" s="6" t="s">
        <v>535</v>
      </c>
    </row>
    <row r="303" spans="1:4">
      <c r="A303" s="826" t="s">
        <v>1176</v>
      </c>
      <c r="B303" s="827" t="s">
        <v>1177</v>
      </c>
      <c r="C303" s="827" t="s">
        <v>1178</v>
      </c>
      <c r="D303" s="6" t="s">
        <v>723</v>
      </c>
    </row>
    <row r="304" spans="1:4">
      <c r="A304" s="826" t="s">
        <v>710</v>
      </c>
      <c r="B304" s="827" t="s">
        <v>711</v>
      </c>
      <c r="C304" s="827" t="s">
        <v>1179</v>
      </c>
      <c r="D304" s="6" t="s">
        <v>535</v>
      </c>
    </row>
    <row r="305" spans="1:4">
      <c r="A305" s="826" t="s">
        <v>1180</v>
      </c>
      <c r="B305" s="827" t="s">
        <v>1181</v>
      </c>
      <c r="C305" s="827" t="s">
        <v>1182</v>
      </c>
      <c r="D305" s="6" t="s">
        <v>723</v>
      </c>
    </row>
    <row r="306" spans="1:4">
      <c r="A306" s="826" t="s">
        <v>712</v>
      </c>
      <c r="B306" s="827" t="s">
        <v>713</v>
      </c>
      <c r="C306" s="827" t="s">
        <v>1145</v>
      </c>
      <c r="D306" s="6" t="s">
        <v>535</v>
      </c>
    </row>
    <row r="307" spans="1:4">
      <c r="A307" s="826" t="s">
        <v>1118</v>
      </c>
      <c r="B307" s="827" t="s">
        <v>1119</v>
      </c>
      <c r="C307" s="827" t="s">
        <v>1120</v>
      </c>
      <c r="D307" s="6" t="s">
        <v>535</v>
      </c>
    </row>
    <row r="308" spans="1:4">
      <c r="A308" s="826" t="s">
        <v>1183</v>
      </c>
      <c r="B308" s="827" t="s">
        <v>1184</v>
      </c>
      <c r="C308" s="827" t="s">
        <v>1185</v>
      </c>
      <c r="D308" s="6" t="s">
        <v>723</v>
      </c>
    </row>
    <row r="309" spans="1:4">
      <c r="A309" s="826" t="s">
        <v>1186</v>
      </c>
      <c r="B309" s="827" t="s">
        <v>1187</v>
      </c>
      <c r="C309" s="827" t="s">
        <v>1188</v>
      </c>
      <c r="D309" s="6" t="s">
        <v>723</v>
      </c>
    </row>
    <row r="310" spans="1:4">
      <c r="A310" s="826" t="s">
        <v>1189</v>
      </c>
      <c r="B310" s="827" t="s">
        <v>1190</v>
      </c>
      <c r="C310" s="827" t="s">
        <v>1191</v>
      </c>
      <c r="D310" s="6" t="s">
        <v>723</v>
      </c>
    </row>
    <row r="311" spans="1:4">
      <c r="A311" s="826" t="s">
        <v>1192</v>
      </c>
      <c r="B311" s="827" t="s">
        <v>1193</v>
      </c>
      <c r="C311" s="827" t="s">
        <v>1194</v>
      </c>
      <c r="D311" s="6" t="s">
        <v>723</v>
      </c>
    </row>
    <row r="312" spans="1:4">
      <c r="A312" s="826" t="s">
        <v>590</v>
      </c>
      <c r="B312" s="827" t="s">
        <v>591</v>
      </c>
      <c r="C312" s="827" t="s">
        <v>592</v>
      </c>
      <c r="D312" s="6" t="s">
        <v>535</v>
      </c>
    </row>
    <row r="313" spans="1:4">
      <c r="A313" s="826" t="s">
        <v>27</v>
      </c>
      <c r="B313" s="827" t="s">
        <v>731</v>
      </c>
      <c r="C313" s="827" t="s">
        <v>675</v>
      </c>
      <c r="D313" s="6" t="s">
        <v>535</v>
      </c>
    </row>
    <row r="314" spans="1:4">
      <c r="A314" s="826" t="s">
        <v>831</v>
      </c>
      <c r="B314" s="827" t="s">
        <v>832</v>
      </c>
      <c r="C314" s="827" t="s">
        <v>833</v>
      </c>
      <c r="D314" s="6" t="s">
        <v>535</v>
      </c>
    </row>
    <row r="315" spans="1:4">
      <c r="A315" s="826" t="s">
        <v>1195</v>
      </c>
      <c r="B315" s="827" t="s">
        <v>1196</v>
      </c>
      <c r="C315" s="847" t="s">
        <v>1197</v>
      </c>
      <c r="D315" s="6" t="s">
        <v>723</v>
      </c>
    </row>
    <row r="316" spans="1:4">
      <c r="A316" s="826" t="s">
        <v>110</v>
      </c>
      <c r="B316" s="827" t="s">
        <v>546</v>
      </c>
      <c r="C316" s="827" t="s">
        <v>547</v>
      </c>
      <c r="D316" s="6" t="s">
        <v>535</v>
      </c>
    </row>
    <row r="317" spans="1:4">
      <c r="A317" s="828" t="s">
        <v>721</v>
      </c>
      <c r="B317" s="829" t="s">
        <v>722</v>
      </c>
      <c r="C317" s="829" t="s">
        <v>1111</v>
      </c>
      <c r="D317" s="27" t="s">
        <v>723</v>
      </c>
    </row>
    <row r="318" spans="1:4">
      <c r="A318" s="826" t="s">
        <v>1198</v>
      </c>
      <c r="B318" s="827" t="s">
        <v>1199</v>
      </c>
      <c r="C318" s="855" t="s">
        <v>1200</v>
      </c>
      <c r="D318" s="6" t="s">
        <v>723</v>
      </c>
    </row>
    <row r="319" spans="1:4">
      <c r="A319" s="826" t="s">
        <v>536</v>
      </c>
      <c r="B319" s="827" t="s">
        <v>537</v>
      </c>
      <c r="C319" s="827" t="s">
        <v>538</v>
      </c>
      <c r="D319" s="6" t="s">
        <v>535</v>
      </c>
    </row>
    <row r="320" spans="1:4">
      <c r="A320" s="826" t="s">
        <v>1201</v>
      </c>
      <c r="B320" s="827" t="s">
        <v>1202</v>
      </c>
      <c r="C320" s="827" t="s">
        <v>1203</v>
      </c>
      <c r="D320" s="6" t="s">
        <v>723</v>
      </c>
    </row>
    <row r="321" spans="1:4">
      <c r="A321" s="826" t="s">
        <v>584</v>
      </c>
      <c r="B321" s="827" t="s">
        <v>1125</v>
      </c>
      <c r="C321" s="827" t="s">
        <v>586</v>
      </c>
      <c r="D321" s="6" t="s">
        <v>535</v>
      </c>
    </row>
    <row r="322" spans="1:4">
      <c r="A322" s="826" t="s">
        <v>1204</v>
      </c>
      <c r="B322" s="827" t="s">
        <v>1205</v>
      </c>
      <c r="C322" s="827" t="s">
        <v>1206</v>
      </c>
      <c r="D322" s="6" t="s">
        <v>723</v>
      </c>
    </row>
    <row r="323" spans="1:4">
      <c r="A323" s="826" t="s">
        <v>1135</v>
      </c>
      <c r="B323" s="827" t="s">
        <v>1136</v>
      </c>
      <c r="C323" s="827" t="s">
        <v>1137</v>
      </c>
      <c r="D323" s="6" t="s">
        <v>535</v>
      </c>
    </row>
    <row r="324" spans="1:4">
      <c r="A324" s="826" t="s">
        <v>1207</v>
      </c>
      <c r="B324" s="827" t="s">
        <v>1208</v>
      </c>
      <c r="C324" s="827" t="s">
        <v>1209</v>
      </c>
      <c r="D324" s="6" t="s">
        <v>723</v>
      </c>
    </row>
    <row r="325" spans="1:4">
      <c r="A325" s="826" t="s">
        <v>560</v>
      </c>
      <c r="B325" s="827" t="s">
        <v>561</v>
      </c>
      <c r="C325" s="827" t="s">
        <v>562</v>
      </c>
      <c r="D325" s="6"/>
    </row>
    <row r="326" spans="1:4">
      <c r="A326" s="828" t="s">
        <v>626</v>
      </c>
      <c r="B326" s="829" t="s">
        <v>627</v>
      </c>
      <c r="C326" s="827" t="s">
        <v>628</v>
      </c>
      <c r="D326" s="6" t="s">
        <v>535</v>
      </c>
    </row>
    <row r="327" spans="1:4">
      <c r="A327" s="826" t="s">
        <v>1210</v>
      </c>
      <c r="B327" s="827" t="s">
        <v>1211</v>
      </c>
      <c r="C327" s="827" t="s">
        <v>1212</v>
      </c>
      <c r="D327" s="6" t="s">
        <v>723</v>
      </c>
    </row>
    <row r="328" spans="1:4">
      <c r="A328" s="826" t="s">
        <v>726</v>
      </c>
      <c r="B328" s="827" t="s">
        <v>727</v>
      </c>
      <c r="C328" s="827" t="s">
        <v>1213</v>
      </c>
      <c r="D328" s="6" t="s">
        <v>723</v>
      </c>
    </row>
    <row r="329" spans="1:4">
      <c r="A329" s="826" t="s">
        <v>1214</v>
      </c>
      <c r="B329" s="827" t="s">
        <v>1215</v>
      </c>
      <c r="C329" s="827" t="s">
        <v>1216</v>
      </c>
      <c r="D329" s="6" t="s">
        <v>723</v>
      </c>
    </row>
    <row r="330" spans="1:4">
      <c r="A330" s="826" t="s">
        <v>1217</v>
      </c>
      <c r="B330" s="827" t="s">
        <v>1218</v>
      </c>
      <c r="C330" s="827" t="s">
        <v>1219</v>
      </c>
      <c r="D330" s="6" t="s">
        <v>723</v>
      </c>
    </row>
    <row r="331" spans="1:4" ht="15.75">
      <c r="A331" s="842" t="s">
        <v>529</v>
      </c>
      <c r="B331" s="1633" t="s">
        <v>1220</v>
      </c>
      <c r="C331" s="1633"/>
      <c r="D331" s="29" t="s">
        <v>1221</v>
      </c>
    </row>
    <row r="332" spans="1:4">
      <c r="A332" s="824" t="s">
        <v>4</v>
      </c>
      <c r="B332" s="825" t="s">
        <v>5</v>
      </c>
      <c r="C332" s="825" t="s">
        <v>531</v>
      </c>
      <c r="D332" s="5" t="s">
        <v>532</v>
      </c>
    </row>
    <row r="333" spans="1:4">
      <c r="A333" s="830" t="s">
        <v>1222</v>
      </c>
      <c r="B333" s="31" t="s">
        <v>1223</v>
      </c>
      <c r="C333" s="31"/>
      <c r="D333" s="9" t="s">
        <v>542</v>
      </c>
    </row>
    <row r="334" spans="1:4" ht="15" customHeight="1">
      <c r="A334" s="830" t="s">
        <v>593</v>
      </c>
      <c r="B334" s="31" t="s">
        <v>594</v>
      </c>
      <c r="C334" s="31"/>
      <c r="D334" s="9" t="s">
        <v>542</v>
      </c>
    </row>
    <row r="335" spans="1:4">
      <c r="A335" s="830" t="s">
        <v>819</v>
      </c>
      <c r="B335" s="31" t="s">
        <v>820</v>
      </c>
      <c r="C335" s="31"/>
      <c r="D335" s="9" t="s">
        <v>542</v>
      </c>
    </row>
    <row r="336" spans="1:4">
      <c r="A336" s="830" t="s">
        <v>1224</v>
      </c>
      <c r="B336" s="31" t="s">
        <v>1225</v>
      </c>
      <c r="C336" s="31"/>
      <c r="D336" s="9" t="s">
        <v>542</v>
      </c>
    </row>
    <row r="337" spans="1:4">
      <c r="A337" s="830" t="s">
        <v>1226</v>
      </c>
      <c r="B337" s="31" t="s">
        <v>1227</v>
      </c>
      <c r="C337" s="31"/>
      <c r="D337" s="9" t="s">
        <v>1107</v>
      </c>
    </row>
    <row r="338" spans="1:4">
      <c r="A338" s="830" t="s">
        <v>1228</v>
      </c>
      <c r="B338" s="31" t="s">
        <v>1229</v>
      </c>
      <c r="C338" s="31"/>
      <c r="D338" s="9" t="s">
        <v>542</v>
      </c>
    </row>
    <row r="339" spans="1:4">
      <c r="A339" s="830" t="s">
        <v>1230</v>
      </c>
      <c r="B339" s="31" t="s">
        <v>615</v>
      </c>
      <c r="C339" s="31"/>
      <c r="D339" s="9" t="s">
        <v>542</v>
      </c>
    </row>
    <row r="340" spans="1:4">
      <c r="A340" s="830" t="s">
        <v>1231</v>
      </c>
      <c r="B340" s="31" t="s">
        <v>1232</v>
      </c>
      <c r="C340" s="31" t="s">
        <v>1233</v>
      </c>
      <c r="D340" s="9" t="s">
        <v>542</v>
      </c>
    </row>
    <row r="341" spans="1:4">
      <c r="A341" s="830" t="s">
        <v>1234</v>
      </c>
      <c r="B341" s="31" t="s">
        <v>1235</v>
      </c>
      <c r="C341" s="31" t="s">
        <v>1236</v>
      </c>
      <c r="D341" s="9" t="s">
        <v>542</v>
      </c>
    </row>
    <row r="342" spans="1:4">
      <c r="A342" s="830" t="s">
        <v>1237</v>
      </c>
      <c r="B342" s="31" t="s">
        <v>1238</v>
      </c>
      <c r="C342" s="31"/>
      <c r="D342" s="9" t="s">
        <v>1107</v>
      </c>
    </row>
    <row r="343" spans="1:4">
      <c r="A343" s="830" t="s">
        <v>1239</v>
      </c>
      <c r="B343" s="31" t="s">
        <v>1240</v>
      </c>
      <c r="C343" s="31" t="s">
        <v>1241</v>
      </c>
      <c r="D343" s="9" t="s">
        <v>843</v>
      </c>
    </row>
    <row r="344" spans="1:4">
      <c r="A344" s="830" t="s">
        <v>1242</v>
      </c>
      <c r="B344" s="31" t="s">
        <v>1243</v>
      </c>
      <c r="C344" s="31"/>
      <c r="D344" s="9" t="s">
        <v>542</v>
      </c>
    </row>
    <row r="345" spans="1:4">
      <c r="A345" s="830" t="s">
        <v>1244</v>
      </c>
      <c r="B345" s="31" t="s">
        <v>1245</v>
      </c>
      <c r="C345" s="31"/>
      <c r="D345" s="9" t="s">
        <v>542</v>
      </c>
    </row>
    <row r="346" spans="1:4">
      <c r="A346" s="830" t="s">
        <v>1222</v>
      </c>
      <c r="B346" s="31" t="s">
        <v>1223</v>
      </c>
      <c r="C346" s="31"/>
      <c r="D346" s="9" t="s">
        <v>542</v>
      </c>
    </row>
    <row r="347" spans="1:4">
      <c r="A347" s="830" t="s">
        <v>819</v>
      </c>
      <c r="B347" s="31" t="s">
        <v>820</v>
      </c>
      <c r="C347" s="31"/>
      <c r="D347" s="9" t="s">
        <v>542</v>
      </c>
    </row>
    <row r="348" spans="1:4">
      <c r="A348" s="830" t="s">
        <v>1246</v>
      </c>
      <c r="B348" s="31" t="s">
        <v>1247</v>
      </c>
      <c r="C348" s="31"/>
      <c r="D348" s="9" t="s">
        <v>542</v>
      </c>
    </row>
    <row r="349" spans="1:4">
      <c r="A349" s="830" t="s">
        <v>1248</v>
      </c>
      <c r="B349" s="31" t="s">
        <v>1249</v>
      </c>
      <c r="C349" s="31"/>
      <c r="D349" s="9" t="s">
        <v>1107</v>
      </c>
    </row>
    <row r="350" spans="1:4">
      <c r="A350" s="830" t="s">
        <v>1250</v>
      </c>
      <c r="B350" s="31" t="s">
        <v>1251</v>
      </c>
      <c r="C350" s="827" t="s">
        <v>1252</v>
      </c>
      <c r="D350" s="9" t="s">
        <v>542</v>
      </c>
    </row>
    <row r="351" spans="1:4">
      <c r="A351" s="830" t="s">
        <v>1253</v>
      </c>
      <c r="B351" s="31" t="s">
        <v>1254</v>
      </c>
      <c r="C351" s="31"/>
      <c r="D351" s="9" t="s">
        <v>1107</v>
      </c>
    </row>
    <row r="352" spans="1:4">
      <c r="A352" s="830" t="s">
        <v>1255</v>
      </c>
      <c r="B352" s="31" t="s">
        <v>1256</v>
      </c>
      <c r="C352" s="31"/>
      <c r="D352" s="9" t="s">
        <v>542</v>
      </c>
    </row>
    <row r="353" spans="1:4">
      <c r="A353" s="830" t="s">
        <v>1257</v>
      </c>
      <c r="B353" s="31" t="s">
        <v>1258</v>
      </c>
      <c r="C353" s="31"/>
      <c r="D353" s="9" t="s">
        <v>1107</v>
      </c>
    </row>
    <row r="354" spans="1:4">
      <c r="A354" s="830" t="s">
        <v>174</v>
      </c>
      <c r="B354" s="31" t="s">
        <v>1259</v>
      </c>
      <c r="C354" s="31" t="s">
        <v>1260</v>
      </c>
      <c r="D354" s="9" t="s">
        <v>542</v>
      </c>
    </row>
    <row r="355" spans="1:4">
      <c r="A355" s="830" t="s">
        <v>1030</v>
      </c>
      <c r="B355" s="31" t="s">
        <v>1031</v>
      </c>
      <c r="C355" s="31"/>
      <c r="D355" s="9" t="s">
        <v>542</v>
      </c>
    </row>
    <row r="356" spans="1:4">
      <c r="A356" s="830" t="s">
        <v>1261</v>
      </c>
      <c r="B356" s="31" t="s">
        <v>1262</v>
      </c>
      <c r="C356" s="31"/>
      <c r="D356" s="9" t="s">
        <v>542</v>
      </c>
    </row>
    <row r="357" spans="1:4">
      <c r="A357" s="830" t="s">
        <v>1263</v>
      </c>
      <c r="B357" s="31" t="s">
        <v>1264</v>
      </c>
      <c r="C357" s="31"/>
      <c r="D357" s="9" t="s">
        <v>1107</v>
      </c>
    </row>
    <row r="358" spans="1:4">
      <c r="A358" s="830" t="s">
        <v>1265</v>
      </c>
      <c r="B358" s="31" t="s">
        <v>1266</v>
      </c>
      <c r="C358" s="31"/>
      <c r="D358" s="9" t="s">
        <v>542</v>
      </c>
    </row>
    <row r="359" spans="1:4">
      <c r="A359" s="856" t="s">
        <v>1267</v>
      </c>
      <c r="B359" s="31" t="s">
        <v>1268</v>
      </c>
      <c r="C359" s="31"/>
      <c r="D359" s="33" t="s">
        <v>542</v>
      </c>
    </row>
    <row r="360" spans="1:4">
      <c r="A360" s="830" t="s">
        <v>1269</v>
      </c>
      <c r="B360" s="31" t="s">
        <v>1270</v>
      </c>
      <c r="C360" s="31"/>
      <c r="D360" s="9" t="s">
        <v>542</v>
      </c>
    </row>
    <row r="361" spans="1:4">
      <c r="A361" s="856" t="s">
        <v>1271</v>
      </c>
      <c r="B361" s="31" t="s">
        <v>1272</v>
      </c>
      <c r="C361" s="31"/>
      <c r="D361" s="33" t="s">
        <v>1107</v>
      </c>
    </row>
    <row r="362" spans="1:4">
      <c r="A362" s="830" t="s">
        <v>1273</v>
      </c>
      <c r="B362" s="31" t="s">
        <v>1274</v>
      </c>
      <c r="C362" s="31"/>
      <c r="D362" s="9" t="s">
        <v>542</v>
      </c>
    </row>
    <row r="363" spans="1:4">
      <c r="A363" s="830" t="s">
        <v>1275</v>
      </c>
      <c r="B363" s="31" t="s">
        <v>1276</v>
      </c>
      <c r="C363" s="31"/>
      <c r="D363" s="9" t="s">
        <v>542</v>
      </c>
    </row>
    <row r="364" spans="1:4">
      <c r="A364" s="830" t="s">
        <v>1277</v>
      </c>
      <c r="B364" s="31" t="s">
        <v>1278</v>
      </c>
      <c r="C364" s="31" t="s">
        <v>1279</v>
      </c>
      <c r="D364" s="9" t="s">
        <v>843</v>
      </c>
    </row>
    <row r="365" spans="1:4">
      <c r="A365" s="830" t="s">
        <v>1280</v>
      </c>
      <c r="B365" s="31" t="s">
        <v>1281</v>
      </c>
      <c r="C365" s="31"/>
      <c r="D365" s="9"/>
    </row>
    <row r="366" spans="1:4">
      <c r="A366" s="830" t="s">
        <v>1282</v>
      </c>
      <c r="B366" s="31" t="s">
        <v>1283</v>
      </c>
      <c r="C366" s="31"/>
      <c r="D366" s="9"/>
    </row>
    <row r="367" spans="1:4">
      <c r="A367" s="830" t="s">
        <v>1284</v>
      </c>
      <c r="B367" s="31" t="s">
        <v>1285</v>
      </c>
      <c r="C367" s="31"/>
      <c r="D367" s="9" t="s">
        <v>542</v>
      </c>
    </row>
    <row r="368" spans="1:4">
      <c r="A368" s="830" t="s">
        <v>1286</v>
      </c>
      <c r="B368" s="31" t="s">
        <v>1287</v>
      </c>
      <c r="C368" s="31"/>
      <c r="D368" s="9" t="s">
        <v>542</v>
      </c>
    </row>
    <row r="369" spans="1:4">
      <c r="A369" s="830" t="s">
        <v>1288</v>
      </c>
      <c r="B369" s="31" t="s">
        <v>1289</v>
      </c>
      <c r="C369" s="31"/>
      <c r="D369" s="9" t="s">
        <v>542</v>
      </c>
    </row>
    <row r="370" spans="1:4">
      <c r="A370" s="850" t="s">
        <v>1290</v>
      </c>
      <c r="B370" s="835" t="s">
        <v>1291</v>
      </c>
      <c r="C370" s="835"/>
      <c r="D370" s="34" t="s">
        <v>542</v>
      </c>
    </row>
    <row r="371" spans="1:4" ht="15.75">
      <c r="A371" s="823" t="s">
        <v>529</v>
      </c>
      <c r="B371" s="1630" t="s">
        <v>1292</v>
      </c>
      <c r="C371" s="1631"/>
      <c r="D371" s="4" t="s">
        <v>1293</v>
      </c>
    </row>
    <row r="372" spans="1:4">
      <c r="A372" s="824" t="s">
        <v>4</v>
      </c>
      <c r="B372" s="825" t="s">
        <v>5</v>
      </c>
      <c r="C372" s="825" t="s">
        <v>531</v>
      </c>
      <c r="D372" s="5" t="s">
        <v>532</v>
      </c>
    </row>
    <row r="373" spans="1:4">
      <c r="A373" s="826" t="s">
        <v>539</v>
      </c>
      <c r="B373" s="827" t="s">
        <v>540</v>
      </c>
      <c r="C373" s="827" t="s">
        <v>541</v>
      </c>
      <c r="D373" s="6" t="s">
        <v>542</v>
      </c>
    </row>
    <row r="374" spans="1:4">
      <c r="A374" s="826" t="s">
        <v>557</v>
      </c>
      <c r="B374" s="827" t="s">
        <v>558</v>
      </c>
      <c r="C374" s="827" t="s">
        <v>559</v>
      </c>
      <c r="D374" s="6" t="s">
        <v>535</v>
      </c>
    </row>
    <row r="375" spans="1:4">
      <c r="A375" s="826" t="s">
        <v>766</v>
      </c>
      <c r="B375" s="827" t="s">
        <v>767</v>
      </c>
      <c r="C375" s="827" t="s">
        <v>768</v>
      </c>
      <c r="D375" s="6" t="s">
        <v>769</v>
      </c>
    </row>
    <row r="376" spans="1:4">
      <c r="A376" s="826" t="s">
        <v>732</v>
      </c>
      <c r="B376" s="827" t="s">
        <v>733</v>
      </c>
      <c r="C376" s="827" t="s">
        <v>734</v>
      </c>
      <c r="D376" s="6" t="s">
        <v>769</v>
      </c>
    </row>
    <row r="377" spans="1:4">
      <c r="A377" s="826" t="s">
        <v>1234</v>
      </c>
      <c r="B377" s="827" t="s">
        <v>1235</v>
      </c>
      <c r="C377" s="827" t="s">
        <v>1236</v>
      </c>
      <c r="D377" s="6" t="s">
        <v>542</v>
      </c>
    </row>
    <row r="378" spans="1:4">
      <c r="A378" s="826" t="s">
        <v>1135</v>
      </c>
      <c r="B378" s="827" t="s">
        <v>1136</v>
      </c>
      <c r="C378" s="827" t="s">
        <v>1137</v>
      </c>
      <c r="D378" s="6" t="s">
        <v>535</v>
      </c>
    </row>
    <row r="379" spans="1:4">
      <c r="A379" s="826" t="s">
        <v>1294</v>
      </c>
      <c r="B379" s="827" t="s">
        <v>1295</v>
      </c>
      <c r="C379" s="827" t="s">
        <v>1296</v>
      </c>
      <c r="D379" s="6" t="s">
        <v>769</v>
      </c>
    </row>
    <row r="380" spans="1:4">
      <c r="A380" s="826" t="s">
        <v>1297</v>
      </c>
      <c r="B380" s="827" t="s">
        <v>1298</v>
      </c>
      <c r="C380" s="827" t="s">
        <v>1299</v>
      </c>
      <c r="D380" s="6" t="s">
        <v>769</v>
      </c>
    </row>
    <row r="381" spans="1:4">
      <c r="A381" s="826" t="s">
        <v>1030</v>
      </c>
      <c r="B381" s="827" t="s">
        <v>1031</v>
      </c>
      <c r="C381" s="827" t="s">
        <v>1032</v>
      </c>
      <c r="D381" s="6" t="s">
        <v>542</v>
      </c>
    </row>
    <row r="382" spans="1:4">
      <c r="A382" s="826" t="s">
        <v>1250</v>
      </c>
      <c r="B382" s="827" t="s">
        <v>1251</v>
      </c>
      <c r="C382" s="827" t="s">
        <v>1252</v>
      </c>
      <c r="D382" s="6" t="s">
        <v>542</v>
      </c>
    </row>
    <row r="383" spans="1:4">
      <c r="A383" s="826" t="s">
        <v>1244</v>
      </c>
      <c r="B383" s="827" t="s">
        <v>1245</v>
      </c>
      <c r="C383" s="827" t="s">
        <v>1300</v>
      </c>
      <c r="D383" s="6" t="s">
        <v>542</v>
      </c>
    </row>
    <row r="384" spans="1:4">
      <c r="A384" s="826" t="s">
        <v>554</v>
      </c>
      <c r="B384" s="827" t="s">
        <v>555</v>
      </c>
      <c r="C384" s="827" t="s">
        <v>556</v>
      </c>
      <c r="D384" s="6" t="s">
        <v>542</v>
      </c>
    </row>
    <row r="385" spans="1:4">
      <c r="A385" s="826" t="s">
        <v>1301</v>
      </c>
      <c r="B385" s="827" t="s">
        <v>1302</v>
      </c>
      <c r="C385" s="827" t="s">
        <v>1303</v>
      </c>
      <c r="D385" s="6" t="s">
        <v>1304</v>
      </c>
    </row>
    <row r="386" spans="1:4">
      <c r="A386" s="826" t="s">
        <v>599</v>
      </c>
      <c r="B386" s="827" t="s">
        <v>600</v>
      </c>
      <c r="C386" s="827" t="s">
        <v>601</v>
      </c>
      <c r="D386" s="6" t="s">
        <v>535</v>
      </c>
    </row>
    <row r="387" spans="1:4">
      <c r="A387" s="826" t="s">
        <v>551</v>
      </c>
      <c r="B387" s="827" t="s">
        <v>552</v>
      </c>
      <c r="C387" s="827" t="s">
        <v>553</v>
      </c>
      <c r="D387" s="6" t="s">
        <v>535</v>
      </c>
    </row>
    <row r="388" spans="1:4">
      <c r="A388" s="826" t="s">
        <v>1305</v>
      </c>
      <c r="B388" s="827" t="s">
        <v>1306</v>
      </c>
      <c r="C388" s="827" t="s">
        <v>1307</v>
      </c>
      <c r="D388" s="6" t="s">
        <v>769</v>
      </c>
    </row>
    <row r="389" spans="1:4">
      <c r="A389" s="826" t="s">
        <v>1246</v>
      </c>
      <c r="B389" s="827" t="s">
        <v>1247</v>
      </c>
      <c r="C389" s="827" t="s">
        <v>1308</v>
      </c>
      <c r="D389" s="6" t="s">
        <v>542</v>
      </c>
    </row>
    <row r="390" spans="1:4">
      <c r="A390" s="826" t="s">
        <v>27</v>
      </c>
      <c r="B390" s="827" t="s">
        <v>731</v>
      </c>
      <c r="C390" s="827" t="s">
        <v>675</v>
      </c>
      <c r="D390" s="6" t="s">
        <v>535</v>
      </c>
    </row>
    <row r="391" spans="1:4">
      <c r="A391" s="826" t="s">
        <v>173</v>
      </c>
      <c r="B391" s="827" t="s">
        <v>841</v>
      </c>
      <c r="C391" s="829" t="s">
        <v>842</v>
      </c>
      <c r="D391" s="6" t="s">
        <v>843</v>
      </c>
    </row>
    <row r="392" spans="1:4" ht="12" customHeight="1">
      <c r="A392" s="826" t="s">
        <v>1309</v>
      </c>
      <c r="B392" s="827" t="s">
        <v>1310</v>
      </c>
      <c r="C392" s="829" t="s">
        <v>1311</v>
      </c>
      <c r="D392" s="6" t="s">
        <v>799</v>
      </c>
    </row>
    <row r="393" spans="1:4" ht="12" customHeight="1">
      <c r="A393" s="826" t="s">
        <v>1261</v>
      </c>
      <c r="B393" s="827" t="s">
        <v>1262</v>
      </c>
      <c r="C393" s="827" t="s">
        <v>1312</v>
      </c>
      <c r="D393" s="6" t="s">
        <v>542</v>
      </c>
    </row>
    <row r="394" spans="1:4">
      <c r="A394" s="826" t="s">
        <v>1255</v>
      </c>
      <c r="B394" s="827" t="s">
        <v>1256</v>
      </c>
      <c r="C394" s="847" t="s">
        <v>1313</v>
      </c>
      <c r="D394" s="6" t="s">
        <v>542</v>
      </c>
    </row>
    <row r="395" spans="1:4">
      <c r="A395" s="826" t="s">
        <v>1265</v>
      </c>
      <c r="B395" s="827" t="s">
        <v>1266</v>
      </c>
      <c r="C395" s="827" t="s">
        <v>1314</v>
      </c>
      <c r="D395" s="6" t="s">
        <v>542</v>
      </c>
    </row>
    <row r="396" spans="1:4">
      <c r="A396" s="826" t="s">
        <v>825</v>
      </c>
      <c r="B396" s="827" t="s">
        <v>826</v>
      </c>
      <c r="C396" s="827" t="s">
        <v>827</v>
      </c>
      <c r="D396" s="6" t="s">
        <v>799</v>
      </c>
    </row>
    <row r="397" spans="1:4" ht="15.75">
      <c r="A397" s="823" t="s">
        <v>529</v>
      </c>
      <c r="B397" s="1629" t="s">
        <v>426</v>
      </c>
      <c r="C397" s="1629"/>
      <c r="D397" s="4" t="s">
        <v>678</v>
      </c>
    </row>
    <row r="398" spans="1:4">
      <c r="A398" s="824" t="s">
        <v>4</v>
      </c>
      <c r="B398" s="825" t="s">
        <v>5</v>
      </c>
      <c r="C398" s="825" t="s">
        <v>531</v>
      </c>
      <c r="D398" s="5" t="s">
        <v>532</v>
      </c>
    </row>
    <row r="399" spans="1:4">
      <c r="A399" s="826" t="s">
        <v>1315</v>
      </c>
      <c r="B399" s="827" t="s">
        <v>921</v>
      </c>
      <c r="C399" s="827" t="s">
        <v>1316</v>
      </c>
      <c r="D399" s="6" t="s">
        <v>799</v>
      </c>
    </row>
    <row r="400" spans="1:4">
      <c r="A400" s="826" t="s">
        <v>822</v>
      </c>
      <c r="B400" s="827" t="s">
        <v>823</v>
      </c>
      <c r="C400" s="827" t="s">
        <v>824</v>
      </c>
      <c r="D400" s="6" t="s">
        <v>799</v>
      </c>
    </row>
    <row r="401" spans="1:4">
      <c r="A401" s="826" t="s">
        <v>1317</v>
      </c>
      <c r="B401" s="827" t="s">
        <v>1318</v>
      </c>
      <c r="C401" s="827" t="s">
        <v>1319</v>
      </c>
      <c r="D401" s="6" t="s">
        <v>799</v>
      </c>
    </row>
    <row r="402" spans="1:4">
      <c r="A402" s="826" t="s">
        <v>1320</v>
      </c>
      <c r="B402" s="827" t="s">
        <v>1321</v>
      </c>
      <c r="C402" s="827" t="s">
        <v>1322</v>
      </c>
      <c r="D402" s="6" t="s">
        <v>1323</v>
      </c>
    </row>
    <row r="403" spans="1:4">
      <c r="A403" s="826" t="s">
        <v>1324</v>
      </c>
      <c r="B403" s="827" t="s">
        <v>1325</v>
      </c>
      <c r="C403" s="827" t="s">
        <v>1326</v>
      </c>
      <c r="D403" s="6" t="s">
        <v>799</v>
      </c>
    </row>
    <row r="404" spans="1:4">
      <c r="A404" s="826" t="s">
        <v>946</v>
      </c>
      <c r="B404" s="827" t="s">
        <v>947</v>
      </c>
      <c r="C404" s="827" t="s">
        <v>1327</v>
      </c>
      <c r="D404" s="6" t="s">
        <v>799</v>
      </c>
    </row>
    <row r="405" spans="1:4">
      <c r="A405" s="826" t="s">
        <v>1328</v>
      </c>
      <c r="B405" s="827" t="s">
        <v>1329</v>
      </c>
      <c r="C405" s="371" t="s">
        <v>1330</v>
      </c>
      <c r="D405" s="6" t="s">
        <v>799</v>
      </c>
    </row>
    <row r="406" spans="1:4">
      <c r="A406" s="826" t="s">
        <v>719</v>
      </c>
      <c r="B406" s="827" t="s">
        <v>720</v>
      </c>
      <c r="C406" s="827" t="s">
        <v>1126</v>
      </c>
      <c r="D406" s="6" t="s">
        <v>535</v>
      </c>
    </row>
    <row r="407" spans="1:4">
      <c r="A407" s="826" t="s">
        <v>1331</v>
      </c>
      <c r="B407" s="827" t="s">
        <v>1332</v>
      </c>
      <c r="C407" s="827" t="s">
        <v>1333</v>
      </c>
      <c r="D407" s="6"/>
    </row>
    <row r="408" spans="1:4">
      <c r="A408" s="826" t="s">
        <v>1334</v>
      </c>
      <c r="B408" s="827" t="s">
        <v>1335</v>
      </c>
      <c r="C408" s="827" t="s">
        <v>1336</v>
      </c>
      <c r="D408" s="6"/>
    </row>
    <row r="409" spans="1:4">
      <c r="A409" s="826" t="s">
        <v>1337</v>
      </c>
      <c r="B409" s="827" t="s">
        <v>1338</v>
      </c>
      <c r="C409" s="827" t="s">
        <v>1339</v>
      </c>
      <c r="D409" s="6"/>
    </row>
    <row r="410" spans="1:4">
      <c r="A410" s="826" t="s">
        <v>1340</v>
      </c>
      <c r="B410" s="827" t="s">
        <v>1341</v>
      </c>
      <c r="C410" s="827" t="s">
        <v>1342</v>
      </c>
      <c r="D410" s="6" t="s">
        <v>799</v>
      </c>
    </row>
    <row r="411" spans="1:4">
      <c r="A411" s="826" t="s">
        <v>1343</v>
      </c>
      <c r="B411" s="827" t="s">
        <v>1344</v>
      </c>
      <c r="C411" s="827" t="s">
        <v>1345</v>
      </c>
      <c r="D411" s="6" t="s">
        <v>799</v>
      </c>
    </row>
    <row r="412" spans="1:4">
      <c r="A412" s="828" t="s">
        <v>1346</v>
      </c>
      <c r="B412" s="829" t="s">
        <v>1347</v>
      </c>
      <c r="C412" s="829" t="s">
        <v>1348</v>
      </c>
      <c r="D412" s="27" t="s">
        <v>799</v>
      </c>
    </row>
    <row r="413" spans="1:4">
      <c r="A413" s="828" t="s">
        <v>1349</v>
      </c>
      <c r="B413" s="829" t="s">
        <v>1350</v>
      </c>
      <c r="C413" s="829" t="s">
        <v>1351</v>
      </c>
      <c r="D413" s="27" t="s">
        <v>799</v>
      </c>
    </row>
    <row r="414" spans="1:4">
      <c r="A414" s="826" t="s">
        <v>1352</v>
      </c>
      <c r="B414" s="827" t="s">
        <v>1353</v>
      </c>
      <c r="C414" s="827" t="s">
        <v>1354</v>
      </c>
      <c r="D414" s="6" t="s">
        <v>535</v>
      </c>
    </row>
    <row r="415" spans="1:4">
      <c r="A415" s="826" t="s">
        <v>1355</v>
      </c>
      <c r="B415" s="827" t="s">
        <v>1356</v>
      </c>
      <c r="C415" s="827" t="s">
        <v>1357</v>
      </c>
      <c r="D415" s="6" t="s">
        <v>799</v>
      </c>
    </row>
    <row r="416" spans="1:4">
      <c r="A416" s="826" t="s">
        <v>1358</v>
      </c>
      <c r="B416" s="827" t="s">
        <v>1359</v>
      </c>
      <c r="C416" s="827" t="s">
        <v>1360</v>
      </c>
      <c r="D416" s="6" t="s">
        <v>799</v>
      </c>
    </row>
    <row r="417" spans="1:4">
      <c r="A417" s="826" t="s">
        <v>1361</v>
      </c>
      <c r="B417" s="827" t="s">
        <v>1362</v>
      </c>
      <c r="C417" s="827" t="s">
        <v>1363</v>
      </c>
      <c r="D417" s="6" t="s">
        <v>799</v>
      </c>
    </row>
    <row r="418" spans="1:4">
      <c r="A418" s="826" t="s">
        <v>1364</v>
      </c>
      <c r="B418" s="827" t="s">
        <v>1365</v>
      </c>
      <c r="C418" s="827" t="s">
        <v>1366</v>
      </c>
      <c r="D418" s="6" t="s">
        <v>799</v>
      </c>
    </row>
    <row r="419" spans="1:4">
      <c r="A419" s="826" t="s">
        <v>1367</v>
      </c>
      <c r="B419" s="827" t="s">
        <v>1368</v>
      </c>
      <c r="C419" s="827" t="s">
        <v>1369</v>
      </c>
      <c r="D419" s="6" t="s">
        <v>799</v>
      </c>
    </row>
    <row r="420" spans="1:4">
      <c r="A420" s="826" t="s">
        <v>1370</v>
      </c>
      <c r="B420" s="827" t="s">
        <v>1371</v>
      </c>
      <c r="C420" s="827" t="s">
        <v>1372</v>
      </c>
      <c r="D420" s="6" t="s">
        <v>799</v>
      </c>
    </row>
    <row r="421" spans="1:4">
      <c r="A421" s="826" t="s">
        <v>1373</v>
      </c>
      <c r="B421" s="827" t="s">
        <v>1374</v>
      </c>
      <c r="C421" s="827" t="s">
        <v>1375</v>
      </c>
      <c r="D421" s="6" t="s">
        <v>799</v>
      </c>
    </row>
    <row r="422" spans="1:4">
      <c r="A422" s="826" t="s">
        <v>1376</v>
      </c>
      <c r="B422" s="827" t="s">
        <v>1377</v>
      </c>
      <c r="C422" s="827" t="s">
        <v>1378</v>
      </c>
      <c r="D422" s="6" t="s">
        <v>799</v>
      </c>
    </row>
    <row r="423" spans="1:4">
      <c r="A423" s="826" t="s">
        <v>1379</v>
      </c>
      <c r="B423" s="827" t="s">
        <v>1380</v>
      </c>
      <c r="C423" s="827" t="s">
        <v>1381</v>
      </c>
      <c r="D423" s="6" t="s">
        <v>799</v>
      </c>
    </row>
    <row r="424" spans="1:4">
      <c r="A424" s="826" t="s">
        <v>1382</v>
      </c>
      <c r="B424" s="827" t="s">
        <v>1383</v>
      </c>
      <c r="C424" s="847" t="s">
        <v>1384</v>
      </c>
      <c r="D424" s="6" t="s">
        <v>799</v>
      </c>
    </row>
    <row r="425" spans="1:4">
      <c r="A425" s="826" t="s">
        <v>1385</v>
      </c>
      <c r="B425" s="827" t="s">
        <v>1386</v>
      </c>
      <c r="C425" s="827" t="s">
        <v>1387</v>
      </c>
      <c r="D425" s="6" t="s">
        <v>799</v>
      </c>
    </row>
    <row r="426" spans="1:4">
      <c r="A426" s="826" t="s">
        <v>1388</v>
      </c>
      <c r="B426" s="827" t="s">
        <v>1389</v>
      </c>
      <c r="C426" s="827" t="s">
        <v>1390</v>
      </c>
      <c r="D426" s="6" t="s">
        <v>799</v>
      </c>
    </row>
    <row r="427" spans="1:4">
      <c r="A427" s="826" t="s">
        <v>1391</v>
      </c>
      <c r="B427" s="827" t="s">
        <v>1392</v>
      </c>
      <c r="C427" s="827" t="s">
        <v>1393</v>
      </c>
      <c r="D427" s="6" t="s">
        <v>799</v>
      </c>
    </row>
    <row r="428" spans="1:4">
      <c r="A428" s="826" t="s">
        <v>1394</v>
      </c>
      <c r="B428" s="827" t="s">
        <v>1395</v>
      </c>
      <c r="C428" s="827" t="s">
        <v>1396</v>
      </c>
      <c r="D428" s="6" t="s">
        <v>799</v>
      </c>
    </row>
    <row r="429" spans="1:4">
      <c r="A429" s="826" t="s">
        <v>1397</v>
      </c>
      <c r="B429" s="827" t="s">
        <v>1398</v>
      </c>
      <c r="C429" s="827" t="s">
        <v>1399</v>
      </c>
      <c r="D429" s="6" t="s">
        <v>799</v>
      </c>
    </row>
    <row r="430" spans="1:4">
      <c r="A430" s="826" t="s">
        <v>901</v>
      </c>
      <c r="B430" s="827" t="s">
        <v>902</v>
      </c>
      <c r="C430" s="827"/>
      <c r="D430" s="6"/>
    </row>
    <row r="431" spans="1:4">
      <c r="A431" s="826" t="s">
        <v>1400</v>
      </c>
      <c r="B431" s="827" t="s">
        <v>89</v>
      </c>
      <c r="C431" s="827" t="s">
        <v>1401</v>
      </c>
      <c r="D431" s="6" t="s">
        <v>799</v>
      </c>
    </row>
    <row r="432" spans="1:4">
      <c r="A432" s="826" t="s">
        <v>1402</v>
      </c>
      <c r="B432" s="827" t="s">
        <v>1403</v>
      </c>
      <c r="C432" s="827" t="s">
        <v>1404</v>
      </c>
      <c r="D432" s="6" t="s">
        <v>799</v>
      </c>
    </row>
    <row r="433" spans="1:4">
      <c r="A433" s="826" t="s">
        <v>1405</v>
      </c>
      <c r="B433" s="827" t="s">
        <v>1406</v>
      </c>
      <c r="C433" s="827" t="s">
        <v>1407</v>
      </c>
      <c r="D433" s="6" t="s">
        <v>799</v>
      </c>
    </row>
    <row r="434" spans="1:4">
      <c r="A434" s="826" t="s">
        <v>1408</v>
      </c>
      <c r="B434" s="827" t="s">
        <v>1409</v>
      </c>
      <c r="C434" s="827" t="s">
        <v>1410</v>
      </c>
      <c r="D434" s="6" t="s">
        <v>799</v>
      </c>
    </row>
    <row r="435" spans="1:4">
      <c r="A435" s="826" t="s">
        <v>1309</v>
      </c>
      <c r="B435" s="827" t="s">
        <v>1310</v>
      </c>
      <c r="C435" s="829" t="s">
        <v>1311</v>
      </c>
      <c r="D435" s="6" t="s">
        <v>799</v>
      </c>
    </row>
    <row r="436" spans="1:4">
      <c r="A436" s="826" t="s">
        <v>1411</v>
      </c>
      <c r="B436" s="827" t="s">
        <v>1412</v>
      </c>
      <c r="C436" s="827" t="s">
        <v>1413</v>
      </c>
      <c r="D436" s="6" t="s">
        <v>799</v>
      </c>
    </row>
    <row r="437" spans="1:4">
      <c r="A437" s="826" t="s">
        <v>825</v>
      </c>
      <c r="B437" s="827" t="s">
        <v>826</v>
      </c>
      <c r="C437" s="827" t="s">
        <v>827</v>
      </c>
      <c r="D437" s="6" t="s">
        <v>799</v>
      </c>
    </row>
    <row r="438" spans="1:4">
      <c r="A438" s="826" t="s">
        <v>1414</v>
      </c>
      <c r="B438" s="827" t="s">
        <v>1415</v>
      </c>
      <c r="C438" s="827" t="s">
        <v>1416</v>
      </c>
      <c r="D438" s="6" t="s">
        <v>799</v>
      </c>
    </row>
    <row r="439" spans="1:4">
      <c r="A439" s="826" t="s">
        <v>1417</v>
      </c>
      <c r="B439" s="827" t="s">
        <v>1418</v>
      </c>
      <c r="C439" s="827" t="s">
        <v>1419</v>
      </c>
      <c r="D439" s="6" t="s">
        <v>799</v>
      </c>
    </row>
    <row r="440" spans="1:4">
      <c r="A440" s="826" t="s">
        <v>1420</v>
      </c>
      <c r="B440" s="827" t="s">
        <v>1421</v>
      </c>
      <c r="C440" s="827" t="s">
        <v>1422</v>
      </c>
      <c r="D440" s="6" t="s">
        <v>799</v>
      </c>
    </row>
    <row r="441" spans="1:4">
      <c r="A441" s="857" t="s">
        <v>1423</v>
      </c>
      <c r="B441" s="827" t="s">
        <v>1424</v>
      </c>
      <c r="C441" s="15" t="s">
        <v>1425</v>
      </c>
      <c r="D441" s="6"/>
    </row>
    <row r="442" spans="1:4">
      <c r="A442" s="857" t="s">
        <v>1426</v>
      </c>
      <c r="B442" s="848" t="s">
        <v>1427</v>
      </c>
      <c r="C442" s="848" t="s">
        <v>1428</v>
      </c>
      <c r="D442" s="6" t="s">
        <v>799</v>
      </c>
    </row>
    <row r="443" spans="1:4">
      <c r="A443" s="857" t="s">
        <v>1429</v>
      </c>
      <c r="B443" s="848" t="s">
        <v>1430</v>
      </c>
      <c r="C443" s="848" t="s">
        <v>1431</v>
      </c>
      <c r="D443" s="6" t="s">
        <v>799</v>
      </c>
    </row>
    <row r="444" spans="1:4">
      <c r="A444" s="857" t="s">
        <v>1432</v>
      </c>
      <c r="B444" s="848" t="s">
        <v>1433</v>
      </c>
      <c r="C444" s="848" t="s">
        <v>1434</v>
      </c>
      <c r="D444" s="6" t="s">
        <v>799</v>
      </c>
    </row>
    <row r="445" spans="1:4">
      <c r="A445" s="857" t="s">
        <v>1435</v>
      </c>
      <c r="B445" s="848" t="s">
        <v>1436</v>
      </c>
      <c r="C445" s="848" t="s">
        <v>1437</v>
      </c>
      <c r="D445" s="35" t="s">
        <v>799</v>
      </c>
    </row>
    <row r="446" spans="1:4">
      <c r="A446" s="831" t="s">
        <v>1438</v>
      </c>
      <c r="B446" s="832" t="s">
        <v>1439</v>
      </c>
      <c r="C446" s="833" t="s">
        <v>1440</v>
      </c>
      <c r="D446" s="10" t="s">
        <v>799</v>
      </c>
    </row>
    <row r="447" spans="1:4" ht="15.75">
      <c r="A447" s="842" t="s">
        <v>529</v>
      </c>
      <c r="B447" s="1633" t="s">
        <v>1441</v>
      </c>
      <c r="C447" s="1633"/>
      <c r="D447" s="29" t="s">
        <v>1442</v>
      </c>
    </row>
    <row r="448" spans="1:4">
      <c r="A448" s="824" t="s">
        <v>4</v>
      </c>
      <c r="B448" s="825" t="s">
        <v>5</v>
      </c>
      <c r="C448" s="825" t="s">
        <v>531</v>
      </c>
      <c r="D448" s="5" t="s">
        <v>532</v>
      </c>
    </row>
    <row r="449" spans="1:4">
      <c r="A449" s="830" t="s">
        <v>803</v>
      </c>
      <c r="B449" s="31" t="s">
        <v>804</v>
      </c>
      <c r="C449" s="31"/>
      <c r="D449" s="9" t="s">
        <v>535</v>
      </c>
    </row>
    <row r="450" spans="1:4">
      <c r="A450" s="830" t="s">
        <v>1443</v>
      </c>
      <c r="B450" s="31" t="s">
        <v>1444</v>
      </c>
      <c r="C450" s="31"/>
      <c r="D450" s="9" t="s">
        <v>542</v>
      </c>
    </row>
    <row r="451" spans="1:4">
      <c r="A451" s="830" t="s">
        <v>1445</v>
      </c>
      <c r="B451" s="31" t="s">
        <v>1446</v>
      </c>
      <c r="C451" s="31"/>
      <c r="D451" s="9" t="s">
        <v>542</v>
      </c>
    </row>
    <row r="452" spans="1:4">
      <c r="A452" s="830" t="s">
        <v>1447</v>
      </c>
      <c r="B452" s="31" t="s">
        <v>1448</v>
      </c>
      <c r="C452" s="31"/>
      <c r="D452" s="9" t="s">
        <v>535</v>
      </c>
    </row>
    <row r="453" spans="1:4">
      <c r="A453" s="830" t="s">
        <v>888</v>
      </c>
      <c r="B453" s="31" t="s">
        <v>889</v>
      </c>
      <c r="C453" s="31"/>
      <c r="D453" s="9" t="s">
        <v>535</v>
      </c>
    </row>
    <row r="454" spans="1:4">
      <c r="A454" s="830" t="s">
        <v>1449</v>
      </c>
      <c r="B454" s="31" t="s">
        <v>1450</v>
      </c>
      <c r="C454" s="31"/>
      <c r="D454" s="9" t="s">
        <v>542</v>
      </c>
    </row>
    <row r="455" spans="1:4">
      <c r="A455" s="830" t="s">
        <v>1451</v>
      </c>
      <c r="B455" s="31" t="s">
        <v>1452</v>
      </c>
      <c r="C455" s="31" t="s">
        <v>1453</v>
      </c>
      <c r="D455" s="9" t="s">
        <v>535</v>
      </c>
    </row>
    <row r="456" spans="1:4">
      <c r="A456" s="830" t="s">
        <v>1454</v>
      </c>
      <c r="B456" s="31" t="s">
        <v>1455</v>
      </c>
      <c r="C456" s="31"/>
      <c r="D456" s="9" t="s">
        <v>856</v>
      </c>
    </row>
    <row r="457" spans="1:4">
      <c r="A457" s="830" t="s">
        <v>1456</v>
      </c>
      <c r="B457" s="31" t="s">
        <v>1457</v>
      </c>
      <c r="C457" s="31"/>
      <c r="D457" s="9" t="s">
        <v>542</v>
      </c>
    </row>
    <row r="458" spans="1:4">
      <c r="A458" s="830" t="s">
        <v>1458</v>
      </c>
      <c r="B458" s="31" t="s">
        <v>1459</v>
      </c>
      <c r="C458" s="31"/>
      <c r="D458" s="9" t="s">
        <v>542</v>
      </c>
    </row>
    <row r="459" spans="1:4">
      <c r="A459" s="830" t="s">
        <v>1460</v>
      </c>
      <c r="B459" s="31" t="s">
        <v>1461</v>
      </c>
      <c r="C459" s="31"/>
      <c r="D459" s="9" t="s">
        <v>542</v>
      </c>
    </row>
    <row r="460" spans="1:4">
      <c r="A460" s="830" t="s">
        <v>1462</v>
      </c>
      <c r="B460" s="31" t="s">
        <v>1463</v>
      </c>
      <c r="C460" s="31"/>
      <c r="D460" s="9" t="s">
        <v>542</v>
      </c>
    </row>
    <row r="461" spans="1:4">
      <c r="A461" s="830" t="s">
        <v>898</v>
      </c>
      <c r="B461" s="31" t="s">
        <v>899</v>
      </c>
      <c r="C461" s="31"/>
      <c r="D461" s="9" t="s">
        <v>535</v>
      </c>
    </row>
    <row r="462" spans="1:4">
      <c r="A462" s="830" t="s">
        <v>1464</v>
      </c>
      <c r="B462" s="31" t="s">
        <v>1465</v>
      </c>
      <c r="C462" s="31"/>
      <c r="D462" s="9" t="s">
        <v>542</v>
      </c>
    </row>
    <row r="463" spans="1:4">
      <c r="A463" s="830" t="s">
        <v>792</v>
      </c>
      <c r="B463" s="31" t="s">
        <v>793</v>
      </c>
      <c r="C463" s="31"/>
      <c r="D463" s="9" t="s">
        <v>535</v>
      </c>
    </row>
    <row r="464" spans="1:4">
      <c r="A464" s="830" t="s">
        <v>1466</v>
      </c>
      <c r="B464" s="31" t="s">
        <v>1467</v>
      </c>
      <c r="C464" s="31"/>
      <c r="D464" s="9" t="s">
        <v>535</v>
      </c>
    </row>
    <row r="465" spans="1:4">
      <c r="A465" s="830" t="s">
        <v>1468</v>
      </c>
      <c r="B465" s="31" t="s">
        <v>1469</v>
      </c>
      <c r="C465" s="31"/>
      <c r="D465" s="9" t="s">
        <v>542</v>
      </c>
    </row>
    <row r="466" spans="1:4">
      <c r="A466" s="830" t="s">
        <v>1470</v>
      </c>
      <c r="B466" s="31" t="s">
        <v>1471</v>
      </c>
      <c r="C466" s="31"/>
      <c r="D466" s="9" t="s">
        <v>542</v>
      </c>
    </row>
    <row r="467" spans="1:4">
      <c r="A467" s="830" t="s">
        <v>691</v>
      </c>
      <c r="B467" s="31" t="s">
        <v>692</v>
      </c>
      <c r="C467" s="31"/>
      <c r="D467" s="9" t="s">
        <v>535</v>
      </c>
    </row>
    <row r="468" spans="1:4">
      <c r="A468" s="830" t="s">
        <v>1472</v>
      </c>
      <c r="B468" s="31" t="s">
        <v>1473</v>
      </c>
      <c r="C468" s="31"/>
      <c r="D468" s="9" t="s">
        <v>535</v>
      </c>
    </row>
    <row r="469" spans="1:4">
      <c r="A469" s="830" t="s">
        <v>1474</v>
      </c>
      <c r="B469" s="31" t="s">
        <v>1475</v>
      </c>
      <c r="C469" s="31"/>
      <c r="D469" s="9" t="s">
        <v>542</v>
      </c>
    </row>
    <row r="470" spans="1:4">
      <c r="A470" s="830" t="s">
        <v>1476</v>
      </c>
      <c r="B470" s="31" t="s">
        <v>1477</v>
      </c>
      <c r="C470" s="31"/>
      <c r="D470" s="9" t="s">
        <v>843</v>
      </c>
    </row>
    <row r="471" spans="1:4">
      <c r="A471" s="830" t="s">
        <v>605</v>
      </c>
      <c r="B471" s="31" t="s">
        <v>606</v>
      </c>
      <c r="C471" s="31"/>
      <c r="D471" s="9" t="s">
        <v>535</v>
      </c>
    </row>
    <row r="472" spans="1:4">
      <c r="A472" s="856" t="s">
        <v>569</v>
      </c>
      <c r="B472" s="31" t="s">
        <v>570</v>
      </c>
      <c r="C472" s="31" t="s">
        <v>571</v>
      </c>
      <c r="D472" s="9" t="s">
        <v>535</v>
      </c>
    </row>
    <row r="473" spans="1:4">
      <c r="A473" s="856" t="s">
        <v>1478</v>
      </c>
      <c r="B473" s="31" t="s">
        <v>1479</v>
      </c>
      <c r="C473" s="31"/>
      <c r="D473" s="9" t="s">
        <v>542</v>
      </c>
    </row>
    <row r="474" spans="1:4">
      <c r="A474" s="856" t="s">
        <v>1129</v>
      </c>
      <c r="B474" s="31" t="s">
        <v>1130</v>
      </c>
      <c r="C474" s="31"/>
      <c r="D474" s="9" t="s">
        <v>535</v>
      </c>
    </row>
    <row r="475" spans="1:4">
      <c r="A475" s="850" t="s">
        <v>1142</v>
      </c>
      <c r="B475" s="835" t="s">
        <v>1143</v>
      </c>
      <c r="C475" s="31" t="s">
        <v>1144</v>
      </c>
      <c r="D475" s="14" t="s">
        <v>535</v>
      </c>
    </row>
    <row r="476" spans="1:4">
      <c r="A476" s="826" t="s">
        <v>901</v>
      </c>
      <c r="B476" s="827" t="s">
        <v>902</v>
      </c>
      <c r="D476" s="3"/>
    </row>
    <row r="477" spans="1:4" ht="15.75">
      <c r="A477" s="823" t="s">
        <v>529</v>
      </c>
      <c r="B477" s="1629" t="s">
        <v>1480</v>
      </c>
      <c r="C477" s="1629"/>
      <c r="D477" s="4" t="s">
        <v>1221</v>
      </c>
    </row>
    <row r="478" spans="1:4">
      <c r="A478" s="824" t="s">
        <v>4</v>
      </c>
      <c r="B478" s="825" t="s">
        <v>5</v>
      </c>
      <c r="C478" s="825" t="s">
        <v>531</v>
      </c>
      <c r="D478" s="5" t="s">
        <v>532</v>
      </c>
    </row>
    <row r="479" spans="1:4">
      <c r="A479" s="826" t="s">
        <v>1481</v>
      </c>
      <c r="B479" s="827" t="s">
        <v>1482</v>
      </c>
      <c r="C479" s="829" t="s">
        <v>1483</v>
      </c>
      <c r="D479" s="6" t="s">
        <v>856</v>
      </c>
    </row>
    <row r="480" spans="1:4">
      <c r="A480" s="828" t="s">
        <v>1484</v>
      </c>
      <c r="B480" s="827" t="s">
        <v>1485</v>
      </c>
      <c r="C480" s="829" t="s">
        <v>1486</v>
      </c>
      <c r="D480" s="6" t="s">
        <v>856</v>
      </c>
    </row>
    <row r="481" spans="1:4">
      <c r="A481" s="828" t="s">
        <v>1487</v>
      </c>
      <c r="B481" s="827" t="s">
        <v>1488</v>
      </c>
      <c r="C481" s="827" t="s">
        <v>1489</v>
      </c>
      <c r="D481" s="6" t="s">
        <v>856</v>
      </c>
    </row>
    <row r="482" spans="1:4">
      <c r="A482" s="828" t="s">
        <v>1490</v>
      </c>
      <c r="B482" s="827" t="s">
        <v>1491</v>
      </c>
      <c r="C482" s="827" t="s">
        <v>1492</v>
      </c>
      <c r="D482" s="6" t="s">
        <v>856</v>
      </c>
    </row>
    <row r="483" spans="1:4">
      <c r="A483" s="828" t="s">
        <v>1493</v>
      </c>
      <c r="B483" s="827" t="s">
        <v>1494</v>
      </c>
      <c r="C483" s="827" t="s">
        <v>1495</v>
      </c>
      <c r="D483" s="6" t="s">
        <v>856</v>
      </c>
    </row>
    <row r="484" spans="1:4">
      <c r="A484" s="826" t="s">
        <v>1496</v>
      </c>
      <c r="B484" s="827" t="s">
        <v>1497</v>
      </c>
      <c r="C484" s="827" t="s">
        <v>1498</v>
      </c>
      <c r="D484" s="6" t="s">
        <v>535</v>
      </c>
    </row>
    <row r="485" spans="1:4">
      <c r="A485" s="828" t="s">
        <v>901</v>
      </c>
      <c r="B485" s="827" t="s">
        <v>902</v>
      </c>
      <c r="C485" s="827" t="s">
        <v>903</v>
      </c>
      <c r="D485" s="6" t="s">
        <v>535</v>
      </c>
    </row>
    <row r="486" spans="1:4">
      <c r="A486" s="828" t="s">
        <v>605</v>
      </c>
      <c r="B486" s="827" t="s">
        <v>606</v>
      </c>
      <c r="C486" s="827" t="s">
        <v>607</v>
      </c>
      <c r="D486" s="6" t="s">
        <v>535</v>
      </c>
    </row>
    <row r="487" spans="1:4">
      <c r="A487" s="828" t="s">
        <v>1142</v>
      </c>
      <c r="B487" s="827" t="s">
        <v>1143</v>
      </c>
      <c r="C487" s="827" t="s">
        <v>1144</v>
      </c>
      <c r="D487" s="6" t="s">
        <v>535</v>
      </c>
    </row>
    <row r="488" spans="1:4">
      <c r="A488" s="828" t="s">
        <v>1499</v>
      </c>
      <c r="B488" s="827" t="s">
        <v>1500</v>
      </c>
      <c r="C488" s="829" t="s">
        <v>1501</v>
      </c>
      <c r="D488" s="6" t="s">
        <v>542</v>
      </c>
    </row>
    <row r="489" spans="1:4">
      <c r="A489" s="828" t="s">
        <v>1460</v>
      </c>
      <c r="B489" s="827" t="s">
        <v>1461</v>
      </c>
      <c r="C489" s="827" t="s">
        <v>1502</v>
      </c>
      <c r="D489" s="6" t="s">
        <v>542</v>
      </c>
    </row>
    <row r="490" spans="1:4">
      <c r="A490" s="828" t="s">
        <v>1470</v>
      </c>
      <c r="B490" s="827" t="s">
        <v>1471</v>
      </c>
      <c r="C490" s="829" t="s">
        <v>1503</v>
      </c>
      <c r="D490" s="6" t="s">
        <v>542</v>
      </c>
    </row>
    <row r="491" spans="1:4">
      <c r="A491" s="828" t="s">
        <v>1504</v>
      </c>
      <c r="B491" s="827" t="s">
        <v>1505</v>
      </c>
      <c r="C491" s="827" t="s">
        <v>1506</v>
      </c>
      <c r="D491" s="6" t="s">
        <v>856</v>
      </c>
    </row>
    <row r="492" spans="1:4">
      <c r="A492" s="828" t="s">
        <v>1507</v>
      </c>
      <c r="B492" s="827" t="s">
        <v>1508</v>
      </c>
      <c r="C492" s="827" t="s">
        <v>1509</v>
      </c>
      <c r="D492" s="6" t="s">
        <v>856</v>
      </c>
    </row>
    <row r="493" spans="1:4">
      <c r="A493" s="828" t="s">
        <v>1510</v>
      </c>
      <c r="B493" s="829" t="s">
        <v>1511</v>
      </c>
      <c r="C493" s="829" t="s">
        <v>1512</v>
      </c>
      <c r="D493" s="27" t="s">
        <v>843</v>
      </c>
    </row>
    <row r="494" spans="1:4">
      <c r="A494" s="828" t="s">
        <v>944</v>
      </c>
      <c r="B494" s="829" t="s">
        <v>945</v>
      </c>
      <c r="C494" s="829" t="s">
        <v>1513</v>
      </c>
      <c r="D494" s="27" t="s">
        <v>843</v>
      </c>
    </row>
    <row r="495" spans="1:4">
      <c r="A495" s="828" t="s">
        <v>942</v>
      </c>
      <c r="B495" s="829" t="s">
        <v>943</v>
      </c>
      <c r="C495" s="829" t="s">
        <v>1514</v>
      </c>
      <c r="D495" s="27" t="s">
        <v>843</v>
      </c>
    </row>
    <row r="496" spans="1:4">
      <c r="A496" s="828" t="s">
        <v>1515</v>
      </c>
      <c r="B496" s="827" t="s">
        <v>1516</v>
      </c>
      <c r="C496" s="827" t="s">
        <v>1517</v>
      </c>
      <c r="D496" s="6" t="s">
        <v>535</v>
      </c>
    </row>
    <row r="497" spans="1:4">
      <c r="A497" s="826" t="s">
        <v>1518</v>
      </c>
      <c r="B497" s="827" t="s">
        <v>1519</v>
      </c>
      <c r="C497" s="827" t="s">
        <v>1520</v>
      </c>
      <c r="D497" s="6" t="s">
        <v>856</v>
      </c>
    </row>
    <row r="498" spans="1:4">
      <c r="A498" s="826" t="s">
        <v>1521</v>
      </c>
      <c r="B498" s="827" t="s">
        <v>1522</v>
      </c>
      <c r="C498" s="827" t="s">
        <v>1523</v>
      </c>
      <c r="D498" s="6" t="s">
        <v>856</v>
      </c>
    </row>
    <row r="499" spans="1:4">
      <c r="A499" s="826" t="s">
        <v>1524</v>
      </c>
      <c r="B499" s="827" t="s">
        <v>727</v>
      </c>
      <c r="C499" s="827" t="s">
        <v>1525</v>
      </c>
      <c r="D499" s="6" t="s">
        <v>856</v>
      </c>
    </row>
    <row r="500" spans="1:4">
      <c r="A500" s="826" t="s">
        <v>1526</v>
      </c>
      <c r="B500" s="827" t="s">
        <v>1527</v>
      </c>
      <c r="C500" s="827" t="s">
        <v>1528</v>
      </c>
      <c r="D500" s="6" t="s">
        <v>856</v>
      </c>
    </row>
    <row r="501" spans="1:4">
      <c r="A501" s="826" t="s">
        <v>1529</v>
      </c>
      <c r="B501" s="827" t="s">
        <v>1530</v>
      </c>
      <c r="C501" s="827" t="s">
        <v>1531</v>
      </c>
      <c r="D501" s="6" t="s">
        <v>856</v>
      </c>
    </row>
    <row r="502" spans="1:4">
      <c r="A502" s="826" t="s">
        <v>948</v>
      </c>
      <c r="B502" s="827" t="s">
        <v>949</v>
      </c>
      <c r="C502" s="827" t="s">
        <v>1532</v>
      </c>
      <c r="D502" s="6" t="s">
        <v>843</v>
      </c>
    </row>
    <row r="503" spans="1:4">
      <c r="A503" s="826" t="s">
        <v>1533</v>
      </c>
      <c r="B503" s="827" t="s">
        <v>1534</v>
      </c>
      <c r="C503" s="827" t="s">
        <v>1535</v>
      </c>
      <c r="D503" s="6" t="s">
        <v>1536</v>
      </c>
    </row>
    <row r="504" spans="1:4">
      <c r="A504" s="826" t="s">
        <v>1537</v>
      </c>
      <c r="B504" s="827" t="s">
        <v>1538</v>
      </c>
      <c r="C504" s="827" t="s">
        <v>1539</v>
      </c>
      <c r="D504" s="6" t="s">
        <v>1536</v>
      </c>
    </row>
    <row r="505" spans="1:4">
      <c r="A505" s="826" t="s">
        <v>1540</v>
      </c>
      <c r="B505" s="827" t="s">
        <v>1541</v>
      </c>
      <c r="C505" s="827" t="s">
        <v>1542</v>
      </c>
      <c r="D505" s="6" t="s">
        <v>843</v>
      </c>
    </row>
    <row r="506" spans="1:4">
      <c r="A506" s="826" t="s">
        <v>1543</v>
      </c>
      <c r="B506" s="827" t="s">
        <v>1544</v>
      </c>
      <c r="C506" s="827" t="s">
        <v>1545</v>
      </c>
      <c r="D506" s="6" t="s">
        <v>1536</v>
      </c>
    </row>
    <row r="507" spans="1:4">
      <c r="A507" s="826" t="s">
        <v>1546</v>
      </c>
      <c r="B507" s="827" t="s">
        <v>1547</v>
      </c>
      <c r="C507" s="827" t="s">
        <v>1548</v>
      </c>
      <c r="D507" s="6" t="s">
        <v>856</v>
      </c>
    </row>
    <row r="508" spans="1:4">
      <c r="A508" s="826" t="s">
        <v>1549</v>
      </c>
      <c r="B508" s="827" t="s">
        <v>1550</v>
      </c>
      <c r="C508" s="827"/>
      <c r="D508" s="6" t="s">
        <v>856</v>
      </c>
    </row>
    <row r="509" spans="1:4">
      <c r="A509" s="826" t="s">
        <v>1551</v>
      </c>
      <c r="B509" s="827" t="s">
        <v>1552</v>
      </c>
      <c r="C509" s="827" t="s">
        <v>1553</v>
      </c>
      <c r="D509" s="6" t="s">
        <v>1536</v>
      </c>
    </row>
    <row r="510" spans="1:4">
      <c r="A510" s="826" t="s">
        <v>1554</v>
      </c>
      <c r="B510" s="827" t="s">
        <v>1555</v>
      </c>
      <c r="C510" s="827" t="s">
        <v>1556</v>
      </c>
      <c r="D510" s="6" t="s">
        <v>427</v>
      </c>
    </row>
    <row r="511" spans="1:4">
      <c r="A511" s="828" t="s">
        <v>1557</v>
      </c>
      <c r="B511" s="827" t="s">
        <v>1558</v>
      </c>
      <c r="C511" s="827" t="s">
        <v>1559</v>
      </c>
      <c r="D511" s="27" t="s">
        <v>427</v>
      </c>
    </row>
    <row r="512" spans="1:4">
      <c r="A512" s="826" t="s">
        <v>960</v>
      </c>
      <c r="B512" s="827" t="s">
        <v>961</v>
      </c>
      <c r="C512" s="827" t="s">
        <v>1560</v>
      </c>
      <c r="D512" s="6" t="s">
        <v>957</v>
      </c>
    </row>
    <row r="513" spans="1:4">
      <c r="A513" s="857" t="s">
        <v>1561</v>
      </c>
      <c r="B513" s="848" t="s">
        <v>1562</v>
      </c>
      <c r="C513" s="848" t="s">
        <v>1563</v>
      </c>
      <c r="D513" s="35"/>
    </row>
    <row r="514" spans="1:4">
      <c r="A514" s="857" t="s">
        <v>1564</v>
      </c>
      <c r="B514" s="848" t="s">
        <v>1565</v>
      </c>
      <c r="C514" s="848" t="s">
        <v>1566</v>
      </c>
      <c r="D514" s="35"/>
    </row>
    <row r="515" spans="1:4">
      <c r="A515" s="857" t="s">
        <v>1567</v>
      </c>
      <c r="B515" s="848" t="s">
        <v>1568</v>
      </c>
      <c r="C515" s="848"/>
      <c r="D515" s="35"/>
    </row>
    <row r="516" spans="1:4">
      <c r="A516" s="857" t="s">
        <v>1569</v>
      </c>
      <c r="B516" s="848" t="s">
        <v>1570</v>
      </c>
      <c r="C516" s="848"/>
      <c r="D516" s="35"/>
    </row>
    <row r="517" spans="1:4">
      <c r="A517" s="840" t="s">
        <v>1571</v>
      </c>
      <c r="B517" s="833" t="s">
        <v>1572</v>
      </c>
      <c r="C517" s="833"/>
      <c r="D517" s="36"/>
    </row>
    <row r="518" spans="1:4" ht="15.75">
      <c r="A518" s="823" t="s">
        <v>529</v>
      </c>
      <c r="B518" s="1630" t="s">
        <v>1573</v>
      </c>
      <c r="C518" s="1631"/>
      <c r="D518" s="4" t="s">
        <v>678</v>
      </c>
    </row>
    <row r="519" spans="1:4">
      <c r="A519" s="824" t="s">
        <v>4</v>
      </c>
      <c r="B519" s="825" t="s">
        <v>5</v>
      </c>
      <c r="C519" s="825" t="s">
        <v>531</v>
      </c>
      <c r="D519" s="5" t="s">
        <v>532</v>
      </c>
    </row>
    <row r="520" spans="1:4">
      <c r="A520" s="830" t="s">
        <v>1584</v>
      </c>
      <c r="B520" s="31" t="s">
        <v>1585</v>
      </c>
      <c r="C520" s="31" t="s">
        <v>1586</v>
      </c>
      <c r="D520" s="9" t="s">
        <v>535</v>
      </c>
    </row>
    <row r="521" spans="1:4">
      <c r="A521" s="830" t="s">
        <v>620</v>
      </c>
      <c r="B521" s="31" t="s">
        <v>621</v>
      </c>
      <c r="C521" s="31" t="s">
        <v>622</v>
      </c>
      <c r="D521" s="9" t="s">
        <v>535</v>
      </c>
    </row>
    <row r="522" spans="1:4" ht="15.75">
      <c r="A522" s="823" t="s">
        <v>529</v>
      </c>
      <c r="B522" s="1629" t="s">
        <v>425</v>
      </c>
      <c r="C522" s="1629"/>
      <c r="D522" s="4" t="s">
        <v>678</v>
      </c>
    </row>
    <row r="523" spans="1:4">
      <c r="A523" s="824" t="s">
        <v>4</v>
      </c>
      <c r="B523" s="825" t="s">
        <v>5</v>
      </c>
      <c r="C523" s="825" t="s">
        <v>531</v>
      </c>
      <c r="D523" s="5" t="s">
        <v>532</v>
      </c>
    </row>
    <row r="524" spans="1:4">
      <c r="A524" s="826" t="s">
        <v>1493</v>
      </c>
      <c r="B524" s="827" t="s">
        <v>1494</v>
      </c>
      <c r="C524" s="827" t="s">
        <v>1495</v>
      </c>
      <c r="D524" s="6" t="s">
        <v>856</v>
      </c>
    </row>
    <row r="525" spans="1:4">
      <c r="A525" s="826" t="s">
        <v>1487</v>
      </c>
      <c r="B525" s="827" t="s">
        <v>1488</v>
      </c>
      <c r="C525" s="827" t="s">
        <v>1489</v>
      </c>
      <c r="D525" s="6" t="s">
        <v>856</v>
      </c>
    </row>
    <row r="526" spans="1:4">
      <c r="A526" s="826" t="s">
        <v>1507</v>
      </c>
      <c r="B526" s="827" t="s">
        <v>1508</v>
      </c>
      <c r="C526" s="827" t="s">
        <v>1509</v>
      </c>
      <c r="D526" s="6" t="s">
        <v>856</v>
      </c>
    </row>
    <row r="527" spans="1:4">
      <c r="A527" s="826" t="s">
        <v>1587</v>
      </c>
      <c r="B527" s="827" t="s">
        <v>1588</v>
      </c>
      <c r="C527" s="827" t="s">
        <v>1589</v>
      </c>
      <c r="D527" s="6" t="s">
        <v>856</v>
      </c>
    </row>
    <row r="528" spans="1:4">
      <c r="A528" s="826" t="s">
        <v>1484</v>
      </c>
      <c r="B528" s="827" t="s">
        <v>1485</v>
      </c>
      <c r="C528" s="827" t="s">
        <v>1486</v>
      </c>
      <c r="D528" s="6" t="s">
        <v>856</v>
      </c>
    </row>
    <row r="529" spans="1:4">
      <c r="A529" s="826" t="s">
        <v>1590</v>
      </c>
      <c r="B529" s="827" t="s">
        <v>1591</v>
      </c>
      <c r="C529" s="827" t="s">
        <v>1592</v>
      </c>
      <c r="D529" s="6" t="s">
        <v>856</v>
      </c>
    </row>
    <row r="530" spans="1:4">
      <c r="A530" s="826" t="s">
        <v>1593</v>
      </c>
      <c r="B530" s="827" t="s">
        <v>1594</v>
      </c>
      <c r="C530" s="827" t="s">
        <v>1595</v>
      </c>
      <c r="D530" s="6" t="s">
        <v>856</v>
      </c>
    </row>
    <row r="531" spans="1:4">
      <c r="A531" s="826" t="s">
        <v>983</v>
      </c>
      <c r="B531" s="827" t="s">
        <v>984</v>
      </c>
      <c r="C531" s="827" t="s">
        <v>985</v>
      </c>
      <c r="D531" s="6" t="s">
        <v>856</v>
      </c>
    </row>
    <row r="532" spans="1:4">
      <c r="A532" s="826" t="s">
        <v>1596</v>
      </c>
      <c r="B532" s="827" t="s">
        <v>1597</v>
      </c>
      <c r="C532" s="827" t="s">
        <v>1598</v>
      </c>
      <c r="D532" s="6" t="s">
        <v>856</v>
      </c>
    </row>
    <row r="533" spans="1:4">
      <c r="A533" s="826" t="s">
        <v>876</v>
      </c>
      <c r="B533" s="827" t="s">
        <v>877</v>
      </c>
      <c r="C533" s="827" t="s">
        <v>878</v>
      </c>
      <c r="D533" s="6" t="s">
        <v>856</v>
      </c>
    </row>
    <row r="534" spans="1:4">
      <c r="A534" s="826" t="s">
        <v>853</v>
      </c>
      <c r="B534" s="827" t="s">
        <v>854</v>
      </c>
      <c r="C534" s="827" t="s">
        <v>855</v>
      </c>
      <c r="D534" s="6" t="s">
        <v>856</v>
      </c>
    </row>
    <row r="535" spans="1:4">
      <c r="A535" s="826" t="s">
        <v>1599</v>
      </c>
      <c r="B535" s="827" t="s">
        <v>1600</v>
      </c>
      <c r="C535" s="827" t="s">
        <v>1601</v>
      </c>
      <c r="D535" s="6" t="s">
        <v>856</v>
      </c>
    </row>
    <row r="536" spans="1:4">
      <c r="A536" s="826" t="s">
        <v>859</v>
      </c>
      <c r="B536" s="827" t="s">
        <v>860</v>
      </c>
      <c r="C536" s="827" t="s">
        <v>861</v>
      </c>
      <c r="D536" s="6" t="s">
        <v>856</v>
      </c>
    </row>
    <row r="537" spans="1:4">
      <c r="A537" s="826" t="s">
        <v>1602</v>
      </c>
      <c r="B537" s="827" t="s">
        <v>1603</v>
      </c>
      <c r="C537" s="827" t="s">
        <v>1604</v>
      </c>
      <c r="D537" s="6" t="s">
        <v>856</v>
      </c>
    </row>
    <row r="538" spans="1:4">
      <c r="A538" s="826" t="s">
        <v>1605</v>
      </c>
      <c r="B538" s="827" t="s">
        <v>1606</v>
      </c>
      <c r="C538" s="827" t="s">
        <v>1607</v>
      </c>
      <c r="D538" s="6" t="s">
        <v>856</v>
      </c>
    </row>
    <row r="539" spans="1:4">
      <c r="A539" s="826" t="s">
        <v>1608</v>
      </c>
      <c r="B539" s="827" t="s">
        <v>1609</v>
      </c>
      <c r="C539" s="827" t="s">
        <v>1610</v>
      </c>
      <c r="D539" s="6" t="s">
        <v>856</v>
      </c>
    </row>
    <row r="540" spans="1:4">
      <c r="A540" s="826" t="s">
        <v>1611</v>
      </c>
      <c r="B540" s="827" t="s">
        <v>1612</v>
      </c>
      <c r="C540" s="827" t="s">
        <v>1613</v>
      </c>
      <c r="D540" s="6" t="s">
        <v>856</v>
      </c>
    </row>
    <row r="541" spans="1:4">
      <c r="A541" s="826" t="s">
        <v>1614</v>
      </c>
      <c r="B541" s="827" t="s">
        <v>1615</v>
      </c>
      <c r="C541" s="827" t="s">
        <v>1616</v>
      </c>
      <c r="D541" s="6" t="s">
        <v>856</v>
      </c>
    </row>
    <row r="542" spans="1:4">
      <c r="A542" s="826" t="s">
        <v>1490</v>
      </c>
      <c r="B542" s="827" t="s">
        <v>1491</v>
      </c>
      <c r="C542" s="827" t="s">
        <v>1492</v>
      </c>
      <c r="D542" s="6" t="s">
        <v>856</v>
      </c>
    </row>
    <row r="543" spans="1:4">
      <c r="A543" s="826" t="s">
        <v>1617</v>
      </c>
      <c r="B543" s="827" t="s">
        <v>1618</v>
      </c>
      <c r="C543" s="827" t="s">
        <v>1619</v>
      </c>
      <c r="D543" s="6" t="s">
        <v>856</v>
      </c>
    </row>
    <row r="544" spans="1:4">
      <c r="A544" s="826" t="s">
        <v>1620</v>
      </c>
      <c r="B544" s="827" t="s">
        <v>1621</v>
      </c>
      <c r="C544" s="827" t="s">
        <v>1622</v>
      </c>
      <c r="D544" s="6" t="s">
        <v>856</v>
      </c>
    </row>
    <row r="545" spans="1:4">
      <c r="A545" s="826" t="s">
        <v>1623</v>
      </c>
      <c r="B545" s="827" t="s">
        <v>1624</v>
      </c>
      <c r="C545" s="827" t="s">
        <v>1625</v>
      </c>
      <c r="D545" s="6" t="s">
        <v>856</v>
      </c>
    </row>
    <row r="546" spans="1:4">
      <c r="A546" s="826" t="s">
        <v>1015</v>
      </c>
      <c r="B546" s="827" t="s">
        <v>1016</v>
      </c>
      <c r="C546" s="827" t="s">
        <v>1626</v>
      </c>
      <c r="D546" s="6" t="s">
        <v>856</v>
      </c>
    </row>
    <row r="547" spans="1:4">
      <c r="A547" s="826" t="s">
        <v>1018</v>
      </c>
      <c r="B547" s="827" t="s">
        <v>1019</v>
      </c>
      <c r="C547" s="827" t="s">
        <v>1627</v>
      </c>
      <c r="D547" s="6" t="s">
        <v>856</v>
      </c>
    </row>
    <row r="548" spans="1:4">
      <c r="A548" s="826" t="s">
        <v>1628</v>
      </c>
      <c r="B548" s="827" t="s">
        <v>1629</v>
      </c>
      <c r="C548" s="827" t="s">
        <v>1630</v>
      </c>
      <c r="D548" s="6" t="s">
        <v>856</v>
      </c>
    </row>
    <row r="549" spans="1:4">
      <c r="A549" s="826" t="s">
        <v>1631</v>
      </c>
      <c r="B549" s="827" t="s">
        <v>1632</v>
      </c>
      <c r="C549" s="827" t="s">
        <v>1633</v>
      </c>
      <c r="D549" s="6" t="s">
        <v>856</v>
      </c>
    </row>
    <row r="550" spans="1:4">
      <c r="A550" s="826" t="s">
        <v>1634</v>
      </c>
      <c r="B550" s="827" t="s">
        <v>1635</v>
      </c>
      <c r="C550" s="827" t="s">
        <v>1636</v>
      </c>
      <c r="D550" s="6" t="s">
        <v>856</v>
      </c>
    </row>
    <row r="551" spans="1:4">
      <c r="A551" s="826" t="s">
        <v>599</v>
      </c>
      <c r="B551" s="827" t="s">
        <v>600</v>
      </c>
      <c r="C551" s="827" t="s">
        <v>601</v>
      </c>
      <c r="D551" s="6" t="s">
        <v>535</v>
      </c>
    </row>
    <row r="552" spans="1:4">
      <c r="A552" s="826" t="s">
        <v>1637</v>
      </c>
      <c r="B552" s="15" t="s">
        <v>1638</v>
      </c>
      <c r="C552" s="12" t="s">
        <v>1639</v>
      </c>
      <c r="D552" s="6"/>
    </row>
    <row r="553" spans="1:4">
      <c r="A553" s="826" t="s">
        <v>1640</v>
      </c>
      <c r="B553" s="827" t="s">
        <v>1641</v>
      </c>
      <c r="C553" s="827" t="s">
        <v>1642</v>
      </c>
      <c r="D553" s="6" t="s">
        <v>535</v>
      </c>
    </row>
    <row r="554" spans="1:4">
      <c r="A554" s="826" t="s">
        <v>819</v>
      </c>
      <c r="B554" s="827" t="s">
        <v>820</v>
      </c>
      <c r="C554" s="829" t="s">
        <v>821</v>
      </c>
      <c r="D554" s="6" t="s">
        <v>542</v>
      </c>
    </row>
    <row r="555" spans="1:4">
      <c r="A555" s="826" t="s">
        <v>560</v>
      </c>
      <c r="B555" s="827" t="s">
        <v>561</v>
      </c>
      <c r="C555" s="827" t="s">
        <v>562</v>
      </c>
      <c r="D555" s="6" t="s">
        <v>535</v>
      </c>
    </row>
    <row r="556" spans="1:4">
      <c r="A556" s="826" t="s">
        <v>1643</v>
      </c>
      <c r="B556" s="827" t="s">
        <v>1644</v>
      </c>
      <c r="C556" s="827" t="s">
        <v>1645</v>
      </c>
      <c r="D556" s="6" t="s">
        <v>535</v>
      </c>
    </row>
    <row r="557" spans="1:4">
      <c r="A557" s="840" t="s">
        <v>1646</v>
      </c>
      <c r="B557" s="833" t="s">
        <v>1594</v>
      </c>
      <c r="C557" s="833" t="s">
        <v>1647</v>
      </c>
      <c r="D557" s="10" t="s">
        <v>535</v>
      </c>
    </row>
    <row r="558" spans="1:4" ht="15.75">
      <c r="A558" s="823" t="s">
        <v>529</v>
      </c>
      <c r="B558" s="815" t="s">
        <v>1648</v>
      </c>
      <c r="C558" s="816"/>
      <c r="D558" s="4" t="s">
        <v>678</v>
      </c>
    </row>
    <row r="559" spans="1:4">
      <c r="A559" s="858" t="s">
        <v>4</v>
      </c>
      <c r="B559" s="859" t="s">
        <v>5</v>
      </c>
      <c r="C559" s="859" t="s">
        <v>531</v>
      </c>
      <c r="D559" s="37" t="s">
        <v>532</v>
      </c>
    </row>
    <row r="560" spans="1:4">
      <c r="A560" s="860" t="s">
        <v>1649</v>
      </c>
      <c r="B560" s="861" t="s">
        <v>1650</v>
      </c>
      <c r="C560" s="861"/>
      <c r="D560" s="38" t="s">
        <v>856</v>
      </c>
    </row>
    <row r="561" spans="1:4">
      <c r="A561" s="830" t="s">
        <v>1651</v>
      </c>
      <c r="B561" s="31" t="s">
        <v>1652</v>
      </c>
      <c r="C561" s="31"/>
      <c r="D561" s="9" t="s">
        <v>856</v>
      </c>
    </row>
    <row r="562" spans="1:4">
      <c r="A562" s="830" t="s">
        <v>1653</v>
      </c>
      <c r="B562" s="31" t="s">
        <v>1654</v>
      </c>
      <c r="C562" s="31"/>
      <c r="D562" s="9" t="s">
        <v>856</v>
      </c>
    </row>
    <row r="563" spans="1:4">
      <c r="A563" s="830" t="s">
        <v>1596</v>
      </c>
      <c r="B563" s="31" t="s">
        <v>1597</v>
      </c>
      <c r="C563" s="31"/>
      <c r="D563" s="9" t="s">
        <v>856</v>
      </c>
    </row>
    <row r="564" spans="1:4">
      <c r="A564" s="830" t="s">
        <v>1655</v>
      </c>
      <c r="B564" s="31" t="s">
        <v>1656</v>
      </c>
      <c r="C564" s="31"/>
      <c r="D564" s="9" t="s">
        <v>856</v>
      </c>
    </row>
    <row r="565" spans="1:4">
      <c r="A565" s="830" t="s">
        <v>1657</v>
      </c>
      <c r="B565" s="31" t="s">
        <v>1658</v>
      </c>
      <c r="C565" s="31"/>
      <c r="D565" s="9" t="s">
        <v>856</v>
      </c>
    </row>
    <row r="566" spans="1:4">
      <c r="A566" s="830" t="s">
        <v>1161</v>
      </c>
      <c r="B566" s="31" t="s">
        <v>1162</v>
      </c>
      <c r="C566" s="31"/>
      <c r="D566" s="9" t="s">
        <v>856</v>
      </c>
    </row>
    <row r="567" spans="1:4">
      <c r="A567" s="856" t="s">
        <v>1659</v>
      </c>
      <c r="B567" s="31" t="s">
        <v>1660</v>
      </c>
      <c r="C567" s="31" t="s">
        <v>1661</v>
      </c>
      <c r="D567" s="9" t="s">
        <v>856</v>
      </c>
    </row>
    <row r="568" spans="1:4">
      <c r="A568" s="856" t="s">
        <v>1602</v>
      </c>
      <c r="B568" s="31" t="s">
        <v>1603</v>
      </c>
      <c r="C568" s="31"/>
      <c r="D568" s="9" t="s">
        <v>856</v>
      </c>
    </row>
    <row r="569" spans="1:4">
      <c r="A569" s="856" t="s">
        <v>1593</v>
      </c>
      <c r="B569" s="31" t="s">
        <v>1594</v>
      </c>
      <c r="C569" s="31"/>
      <c r="D569" s="9" t="s">
        <v>856</v>
      </c>
    </row>
    <row r="570" spans="1:4">
      <c r="A570" s="856" t="s">
        <v>1161</v>
      </c>
      <c r="B570" s="31" t="s">
        <v>1162</v>
      </c>
      <c r="C570" s="31"/>
      <c r="D570" s="9" t="s">
        <v>856</v>
      </c>
    </row>
    <row r="571" spans="1:4">
      <c r="A571" s="856" t="s">
        <v>1662</v>
      </c>
      <c r="B571" s="31" t="s">
        <v>1663</v>
      </c>
      <c r="C571" s="31"/>
      <c r="D571" s="9" t="s">
        <v>856</v>
      </c>
    </row>
    <row r="572" spans="1:4">
      <c r="A572" s="830" t="s">
        <v>859</v>
      </c>
      <c r="B572" s="31" t="s">
        <v>860</v>
      </c>
      <c r="C572" s="862" t="s">
        <v>861</v>
      </c>
      <c r="D572" s="9" t="s">
        <v>856</v>
      </c>
    </row>
    <row r="573" spans="1:4">
      <c r="A573" s="830" t="s">
        <v>853</v>
      </c>
      <c r="B573" s="31" t="s">
        <v>854</v>
      </c>
      <c r="C573" s="862" t="s">
        <v>855</v>
      </c>
      <c r="D573" s="9" t="s">
        <v>856</v>
      </c>
    </row>
    <row r="574" spans="1:4">
      <c r="A574" s="856" t="s">
        <v>1620</v>
      </c>
      <c r="B574" s="31" t="s">
        <v>1621</v>
      </c>
      <c r="C574" s="31"/>
      <c r="D574" s="9" t="s">
        <v>856</v>
      </c>
    </row>
    <row r="575" spans="1:4">
      <c r="A575" s="830" t="s">
        <v>1546</v>
      </c>
      <c r="B575" s="31" t="s">
        <v>1547</v>
      </c>
      <c r="C575" s="31"/>
      <c r="D575" s="9" t="s">
        <v>856</v>
      </c>
    </row>
    <row r="576" spans="1:4">
      <c r="A576" s="830" t="s">
        <v>1590</v>
      </c>
      <c r="B576" s="31" t="s">
        <v>1591</v>
      </c>
      <c r="C576" s="31"/>
      <c r="D576" s="9" t="s">
        <v>856</v>
      </c>
    </row>
    <row r="577" spans="1:4">
      <c r="A577" s="830" t="s">
        <v>1623</v>
      </c>
      <c r="B577" s="31" t="s">
        <v>1624</v>
      </c>
      <c r="C577" s="31"/>
      <c r="D577" s="9" t="s">
        <v>856</v>
      </c>
    </row>
    <row r="578" spans="1:4">
      <c r="A578" s="830" t="s">
        <v>1015</v>
      </c>
      <c r="B578" s="31" t="s">
        <v>1016</v>
      </c>
      <c r="C578" s="31"/>
      <c r="D578" s="9" t="s">
        <v>856</v>
      </c>
    </row>
    <row r="579" spans="1:4">
      <c r="A579" s="830" t="s">
        <v>1018</v>
      </c>
      <c r="B579" s="31" t="s">
        <v>1019</v>
      </c>
      <c r="C579" s="31"/>
      <c r="D579" s="9" t="s">
        <v>856</v>
      </c>
    </row>
    <row r="580" spans="1:4">
      <c r="A580" s="830" t="s">
        <v>1628</v>
      </c>
      <c r="B580" s="31" t="s">
        <v>1629</v>
      </c>
      <c r="C580" s="31" t="s">
        <v>1630</v>
      </c>
      <c r="D580" s="9" t="s">
        <v>856</v>
      </c>
    </row>
    <row r="581" spans="1:4">
      <c r="A581" s="830" t="s">
        <v>1634</v>
      </c>
      <c r="B581" s="31" t="s">
        <v>1635</v>
      </c>
      <c r="C581" s="31" t="s">
        <v>1636</v>
      </c>
      <c r="D581" s="9" t="s">
        <v>856</v>
      </c>
    </row>
    <row r="582" spans="1:4">
      <c r="A582" s="830" t="s">
        <v>1631</v>
      </c>
      <c r="B582" s="31" t="s">
        <v>1632</v>
      </c>
      <c r="C582" s="31" t="s">
        <v>1633</v>
      </c>
      <c r="D582" s="9" t="s">
        <v>856</v>
      </c>
    </row>
    <row r="583" spans="1:4">
      <c r="A583" s="830" t="s">
        <v>1596</v>
      </c>
      <c r="B583" s="31" t="s">
        <v>1597</v>
      </c>
      <c r="C583" s="31"/>
      <c r="D583" s="9" t="s">
        <v>856</v>
      </c>
    </row>
    <row r="584" spans="1:4">
      <c r="A584" s="830" t="s">
        <v>1012</v>
      </c>
      <c r="B584" s="31" t="s">
        <v>1013</v>
      </c>
      <c r="C584" s="31"/>
      <c r="D584" s="9" t="s">
        <v>856</v>
      </c>
    </row>
    <row r="585" spans="1:4">
      <c r="A585" s="830" t="s">
        <v>1664</v>
      </c>
      <c r="B585" s="31" t="s">
        <v>1665</v>
      </c>
      <c r="C585" s="31"/>
      <c r="D585" s="9" t="s">
        <v>957</v>
      </c>
    </row>
    <row r="586" spans="1:4">
      <c r="A586" s="830" t="s">
        <v>1030</v>
      </c>
      <c r="B586" s="31" t="s">
        <v>1031</v>
      </c>
      <c r="C586" s="31"/>
      <c r="D586" s="9" t="s">
        <v>542</v>
      </c>
    </row>
    <row r="587" spans="1:4">
      <c r="A587" s="863" t="s">
        <v>1666</v>
      </c>
      <c r="B587" s="851" t="s">
        <v>1667</v>
      </c>
      <c r="C587" s="851"/>
      <c r="D587" s="26" t="s">
        <v>957</v>
      </c>
    </row>
    <row r="588" spans="1:4" ht="15.75">
      <c r="A588" s="823" t="s">
        <v>529</v>
      </c>
      <c r="B588" s="1629" t="s">
        <v>1668</v>
      </c>
      <c r="C588" s="1629"/>
      <c r="D588" s="4" t="s">
        <v>1221</v>
      </c>
    </row>
    <row r="589" spans="1:4">
      <c r="A589" s="824" t="s">
        <v>4</v>
      </c>
      <c r="B589" s="825" t="s">
        <v>5</v>
      </c>
      <c r="C589" s="825" t="s">
        <v>531</v>
      </c>
      <c r="D589" s="5" t="s">
        <v>532</v>
      </c>
    </row>
    <row r="590" spans="1:4">
      <c r="A590" s="826" t="s">
        <v>770</v>
      </c>
      <c r="B590" s="827" t="s">
        <v>771</v>
      </c>
      <c r="C590" s="827" t="s">
        <v>785</v>
      </c>
      <c r="D590" s="6" t="s">
        <v>535</v>
      </c>
    </row>
    <row r="591" spans="1:4">
      <c r="A591" s="826" t="s">
        <v>1118</v>
      </c>
      <c r="B591" s="827" t="s">
        <v>1119</v>
      </c>
      <c r="C591" s="827" t="s">
        <v>1120</v>
      </c>
      <c r="D591" s="6" t="s">
        <v>535</v>
      </c>
    </row>
    <row r="592" spans="1:4">
      <c r="A592" s="826" t="s">
        <v>578</v>
      </c>
      <c r="B592" s="827" t="s">
        <v>579</v>
      </c>
      <c r="C592" s="827" t="s">
        <v>580</v>
      </c>
      <c r="D592" s="6" t="s">
        <v>535</v>
      </c>
    </row>
    <row r="593" spans="1:4">
      <c r="A593" s="826" t="s">
        <v>1121</v>
      </c>
      <c r="B593" s="827" t="s">
        <v>1122</v>
      </c>
      <c r="C593" s="827" t="s">
        <v>1123</v>
      </c>
      <c r="D593" s="6" t="s">
        <v>535</v>
      </c>
    </row>
    <row r="594" spans="1:4">
      <c r="A594" s="826" t="s">
        <v>716</v>
      </c>
      <c r="B594" s="827" t="s">
        <v>717</v>
      </c>
      <c r="C594" s="827" t="s">
        <v>1124</v>
      </c>
      <c r="D594" s="6" t="s">
        <v>535</v>
      </c>
    </row>
    <row r="595" spans="1:4">
      <c r="A595" s="826" t="s">
        <v>584</v>
      </c>
      <c r="B595" s="827" t="s">
        <v>1125</v>
      </c>
      <c r="C595" s="827" t="s">
        <v>586</v>
      </c>
      <c r="D595" s="6" t="s">
        <v>535</v>
      </c>
    </row>
    <row r="596" spans="1:4">
      <c r="A596" s="826" t="s">
        <v>719</v>
      </c>
      <c r="B596" s="827" t="s">
        <v>720</v>
      </c>
      <c r="C596" s="827" t="s">
        <v>1126</v>
      </c>
      <c r="D596" s="6" t="s">
        <v>535</v>
      </c>
    </row>
    <row r="597" spans="1:4">
      <c r="A597" s="826" t="s">
        <v>1669</v>
      </c>
      <c r="B597" s="827" t="s">
        <v>731</v>
      </c>
      <c r="C597" s="827" t="s">
        <v>675</v>
      </c>
      <c r="D597" s="6" t="s">
        <v>535</v>
      </c>
    </row>
    <row r="598" spans="1:4">
      <c r="A598" s="826" t="s">
        <v>676</v>
      </c>
      <c r="B598" s="827" t="s">
        <v>677</v>
      </c>
      <c r="C598" s="827" t="s">
        <v>778</v>
      </c>
      <c r="D598" s="6" t="s">
        <v>535</v>
      </c>
    </row>
    <row r="599" spans="1:4">
      <c r="A599" s="826" t="s">
        <v>536</v>
      </c>
      <c r="B599" s="827" t="s">
        <v>537</v>
      </c>
      <c r="C599" s="827" t="s">
        <v>538</v>
      </c>
      <c r="D599" s="6" t="s">
        <v>535</v>
      </c>
    </row>
    <row r="600" spans="1:4">
      <c r="A600" s="826" t="s">
        <v>699</v>
      </c>
      <c r="B600" s="827" t="s">
        <v>700</v>
      </c>
      <c r="C600" s="827" t="s">
        <v>1128</v>
      </c>
      <c r="D600" s="6" t="s">
        <v>535</v>
      </c>
    </row>
    <row r="601" spans="1:4">
      <c r="A601" s="826" t="s">
        <v>1129</v>
      </c>
      <c r="B601" s="827" t="s">
        <v>1130</v>
      </c>
      <c r="C601" s="827" t="s">
        <v>1131</v>
      </c>
      <c r="D601" s="6" t="s">
        <v>535</v>
      </c>
    </row>
    <row r="602" spans="1:4">
      <c r="A602" s="826" t="s">
        <v>572</v>
      </c>
      <c r="B602" s="827" t="s">
        <v>573</v>
      </c>
      <c r="C602" s="827" t="s">
        <v>574</v>
      </c>
      <c r="D602" s="6" t="s">
        <v>535</v>
      </c>
    </row>
    <row r="603" spans="1:4">
      <c r="A603" s="826" t="s">
        <v>1132</v>
      </c>
      <c r="B603" s="827" t="s">
        <v>1133</v>
      </c>
      <c r="C603" s="827" t="s">
        <v>1134</v>
      </c>
      <c r="D603" s="6" t="s">
        <v>535</v>
      </c>
    </row>
    <row r="604" spans="1:4">
      <c r="A604" s="826" t="s">
        <v>557</v>
      </c>
      <c r="B604" s="827" t="s">
        <v>558</v>
      </c>
      <c r="C604" s="827" t="s">
        <v>559</v>
      </c>
      <c r="D604" s="6" t="s">
        <v>535</v>
      </c>
    </row>
    <row r="605" spans="1:4">
      <c r="A605" s="826" t="s">
        <v>241</v>
      </c>
      <c r="B605" s="827" t="s">
        <v>533</v>
      </c>
      <c r="C605" s="827" t="s">
        <v>534</v>
      </c>
      <c r="D605" s="6" t="s">
        <v>535</v>
      </c>
    </row>
    <row r="606" spans="1:4">
      <c r="A606" s="826" t="s">
        <v>1135</v>
      </c>
      <c r="B606" s="827" t="s">
        <v>1136</v>
      </c>
      <c r="C606" s="827" t="s">
        <v>1137</v>
      </c>
      <c r="D606" s="6" t="s">
        <v>535</v>
      </c>
    </row>
    <row r="607" spans="1:4">
      <c r="A607" s="826" t="s">
        <v>596</v>
      </c>
      <c r="B607" s="827" t="s">
        <v>597</v>
      </c>
      <c r="C607" s="827" t="s">
        <v>598</v>
      </c>
      <c r="D607" s="6" t="s">
        <v>535</v>
      </c>
    </row>
    <row r="608" spans="1:4">
      <c r="A608" s="826" t="s">
        <v>434</v>
      </c>
      <c r="B608" s="827" t="s">
        <v>705</v>
      </c>
      <c r="C608" s="827" t="s">
        <v>1138</v>
      </c>
      <c r="D608" s="6" t="s">
        <v>535</v>
      </c>
    </row>
    <row r="609" spans="1:4">
      <c r="A609" s="826" t="s">
        <v>1139</v>
      </c>
      <c r="B609" s="827" t="s">
        <v>1140</v>
      </c>
      <c r="C609" s="827" t="s">
        <v>1141</v>
      </c>
      <c r="D609" s="6" t="s">
        <v>856</v>
      </c>
    </row>
    <row r="610" spans="1:4">
      <c r="A610" s="826" t="s">
        <v>569</v>
      </c>
      <c r="B610" s="827" t="s">
        <v>570</v>
      </c>
      <c r="C610" s="827" t="s">
        <v>571</v>
      </c>
      <c r="D610" s="6" t="s">
        <v>535</v>
      </c>
    </row>
    <row r="611" spans="1:4">
      <c r="A611" s="826" t="s">
        <v>1142</v>
      </c>
      <c r="B611" s="827" t="s">
        <v>1143</v>
      </c>
      <c r="C611" s="827" t="s">
        <v>1144</v>
      </c>
      <c r="D611" s="6" t="s">
        <v>535</v>
      </c>
    </row>
    <row r="612" spans="1:4">
      <c r="A612" s="826" t="s">
        <v>712</v>
      </c>
      <c r="B612" s="827" t="s">
        <v>713</v>
      </c>
      <c r="C612" s="827" t="s">
        <v>1145</v>
      </c>
      <c r="D612" s="6" t="s">
        <v>535</v>
      </c>
    </row>
    <row r="613" spans="1:4">
      <c r="A613" s="826" t="s">
        <v>1146</v>
      </c>
      <c r="B613" s="827" t="s">
        <v>1147</v>
      </c>
      <c r="C613" s="827" t="s">
        <v>1148</v>
      </c>
      <c r="D613" s="6" t="s">
        <v>535</v>
      </c>
    </row>
    <row r="614" spans="1:4">
      <c r="A614" s="826" t="s">
        <v>1149</v>
      </c>
      <c r="B614" s="827" t="s">
        <v>1150</v>
      </c>
      <c r="C614" s="827" t="s">
        <v>1151</v>
      </c>
      <c r="D614" s="6" t="s">
        <v>535</v>
      </c>
    </row>
    <row r="615" spans="1:4">
      <c r="A615" s="826" t="s">
        <v>888</v>
      </c>
      <c r="B615" s="827" t="s">
        <v>889</v>
      </c>
      <c r="C615" s="827" t="s">
        <v>890</v>
      </c>
      <c r="D615" s="6" t="s">
        <v>535</v>
      </c>
    </row>
    <row r="616" spans="1:4">
      <c r="A616" s="826" t="s">
        <v>605</v>
      </c>
      <c r="B616" s="827" t="s">
        <v>606</v>
      </c>
      <c r="C616" s="827" t="s">
        <v>607</v>
      </c>
      <c r="D616" s="6" t="s">
        <v>535</v>
      </c>
    </row>
    <row r="617" spans="1:4">
      <c r="A617" s="826" t="s">
        <v>1152</v>
      </c>
      <c r="B617" s="827" t="s">
        <v>1153</v>
      </c>
      <c r="C617" s="827" t="s">
        <v>1154</v>
      </c>
      <c r="D617" s="6" t="s">
        <v>748</v>
      </c>
    </row>
    <row r="618" spans="1:4">
      <c r="A618" s="826" t="s">
        <v>1670</v>
      </c>
      <c r="B618" s="827" t="s">
        <v>1671</v>
      </c>
      <c r="C618" s="827"/>
      <c r="D618" s="6"/>
    </row>
    <row r="619" spans="1:4">
      <c r="A619" s="826" t="s">
        <v>1155</v>
      </c>
      <c r="B619" s="827" t="s">
        <v>1156</v>
      </c>
      <c r="C619" s="827" t="s">
        <v>1157</v>
      </c>
      <c r="D619" s="6" t="s">
        <v>535</v>
      </c>
    </row>
    <row r="620" spans="1:4">
      <c r="A620" s="828" t="s">
        <v>1164</v>
      </c>
      <c r="B620" s="827" t="s">
        <v>1165</v>
      </c>
      <c r="C620" s="827" t="s">
        <v>1166</v>
      </c>
      <c r="D620" s="6" t="s">
        <v>535</v>
      </c>
    </row>
    <row r="621" spans="1:4">
      <c r="A621" s="826" t="s">
        <v>710</v>
      </c>
      <c r="B621" s="827" t="s">
        <v>711</v>
      </c>
      <c r="C621" s="827" t="s">
        <v>1179</v>
      </c>
      <c r="D621" s="6" t="s">
        <v>535</v>
      </c>
    </row>
    <row r="622" spans="1:4">
      <c r="A622" s="828" t="s">
        <v>614</v>
      </c>
      <c r="B622" s="827" t="s">
        <v>615</v>
      </c>
      <c r="C622" s="827" t="s">
        <v>616</v>
      </c>
      <c r="D622" s="6" t="s">
        <v>542</v>
      </c>
    </row>
    <row r="623" spans="1:4">
      <c r="A623" s="828" t="s">
        <v>898</v>
      </c>
      <c r="B623" s="829" t="s">
        <v>899</v>
      </c>
      <c r="C623" s="827" t="s">
        <v>900</v>
      </c>
      <c r="D623" s="6" t="s">
        <v>535</v>
      </c>
    </row>
    <row r="624" spans="1:4">
      <c r="A624" s="826" t="s">
        <v>560</v>
      </c>
      <c r="B624" s="827" t="s">
        <v>561</v>
      </c>
      <c r="C624" s="827" t="s">
        <v>562</v>
      </c>
      <c r="D624" s="6" t="s">
        <v>535</v>
      </c>
    </row>
    <row r="625" spans="1:4">
      <c r="A625" s="828" t="s">
        <v>626</v>
      </c>
      <c r="B625" s="829" t="s">
        <v>627</v>
      </c>
      <c r="C625" s="827" t="s">
        <v>628</v>
      </c>
      <c r="D625" s="6" t="s">
        <v>535</v>
      </c>
    </row>
    <row r="626" spans="1:4">
      <c r="A626" s="826" t="s">
        <v>1672</v>
      </c>
      <c r="B626" s="827" t="s">
        <v>1329</v>
      </c>
      <c r="C626" s="827" t="s">
        <v>1673</v>
      </c>
      <c r="D626" s="6" t="s">
        <v>769</v>
      </c>
    </row>
    <row r="627" spans="1:4">
      <c r="A627" s="826" t="s">
        <v>1451</v>
      </c>
      <c r="B627" s="827" t="s">
        <v>1452</v>
      </c>
      <c r="C627" s="827" t="s">
        <v>1674</v>
      </c>
      <c r="D627" s="6" t="s">
        <v>535</v>
      </c>
    </row>
    <row r="628" spans="1:4" ht="15.75">
      <c r="A628" s="823" t="s">
        <v>529</v>
      </c>
      <c r="B628" s="1630" t="s">
        <v>1675</v>
      </c>
      <c r="C628" s="1631"/>
      <c r="D628" s="4" t="s">
        <v>678</v>
      </c>
    </row>
    <row r="629" spans="1:4">
      <c r="A629" s="824" t="s">
        <v>4</v>
      </c>
      <c r="B629" s="825" t="s">
        <v>5</v>
      </c>
      <c r="C629" s="825" t="s">
        <v>531</v>
      </c>
      <c r="D629" s="5" t="s">
        <v>532</v>
      </c>
    </row>
    <row r="630" spans="1:4">
      <c r="A630" s="830" t="s">
        <v>1676</v>
      </c>
      <c r="B630" s="31" t="s">
        <v>1677</v>
      </c>
      <c r="C630" s="31"/>
      <c r="D630" s="9" t="s">
        <v>957</v>
      </c>
    </row>
    <row r="631" spans="1:4">
      <c r="A631" s="830" t="s">
        <v>1678</v>
      </c>
      <c r="B631" s="31" t="s">
        <v>1679</v>
      </c>
      <c r="C631" s="31"/>
      <c r="D631" s="9" t="s">
        <v>535</v>
      </c>
    </row>
    <row r="632" spans="1:4">
      <c r="A632" s="830" t="s">
        <v>1680</v>
      </c>
      <c r="B632" s="31" t="s">
        <v>1681</v>
      </c>
      <c r="C632" s="31"/>
      <c r="D632" s="9" t="s">
        <v>535</v>
      </c>
    </row>
    <row r="633" spans="1:4">
      <c r="A633" s="830" t="s">
        <v>1682</v>
      </c>
      <c r="B633" s="31" t="s">
        <v>1683</v>
      </c>
      <c r="C633" s="31"/>
      <c r="D633" s="9" t="s">
        <v>957</v>
      </c>
    </row>
    <row r="634" spans="1:4">
      <c r="A634" s="830" t="s">
        <v>1027</v>
      </c>
      <c r="B634" s="31" t="s">
        <v>1028</v>
      </c>
      <c r="C634" s="31"/>
      <c r="D634" s="9" t="s">
        <v>535</v>
      </c>
    </row>
    <row r="635" spans="1:4">
      <c r="A635" s="830" t="s">
        <v>806</v>
      </c>
      <c r="B635" s="31" t="s">
        <v>807</v>
      </c>
      <c r="C635" s="31"/>
      <c r="D635" s="9" t="s">
        <v>535</v>
      </c>
    </row>
    <row r="636" spans="1:4">
      <c r="A636" s="830" t="s">
        <v>1684</v>
      </c>
      <c r="B636" s="31" t="s">
        <v>1685</v>
      </c>
      <c r="C636" s="31"/>
      <c r="D636" s="9" t="s">
        <v>535</v>
      </c>
    </row>
    <row r="637" spans="1:4">
      <c r="A637" s="830" t="s">
        <v>682</v>
      </c>
      <c r="B637" s="31" t="s">
        <v>683</v>
      </c>
      <c r="C637" s="31"/>
      <c r="D637" s="9" t="s">
        <v>535</v>
      </c>
    </row>
    <row r="638" spans="1:4">
      <c r="A638" s="830" t="s">
        <v>434</v>
      </c>
      <c r="B638" s="31" t="s">
        <v>705</v>
      </c>
      <c r="C638" s="31"/>
      <c r="D638" s="9" t="s">
        <v>535</v>
      </c>
    </row>
    <row r="639" spans="1:4">
      <c r="A639" s="830" t="s">
        <v>1352</v>
      </c>
      <c r="B639" s="31" t="s">
        <v>1353</v>
      </c>
      <c r="C639" s="31"/>
      <c r="D639" s="9" t="s">
        <v>535</v>
      </c>
    </row>
    <row r="640" spans="1:4">
      <c r="A640" s="830" t="s">
        <v>1686</v>
      </c>
      <c r="B640" s="31" t="s">
        <v>1687</v>
      </c>
      <c r="C640" s="31"/>
      <c r="D640" s="9" t="s">
        <v>957</v>
      </c>
    </row>
    <row r="641" spans="1:4">
      <c r="A641" s="830" t="s">
        <v>1129</v>
      </c>
      <c r="B641" s="31" t="s">
        <v>1130</v>
      </c>
      <c r="C641" s="31"/>
      <c r="D641" s="9" t="s">
        <v>535</v>
      </c>
    </row>
    <row r="642" spans="1:4">
      <c r="A642" s="830" t="s">
        <v>699</v>
      </c>
      <c r="B642" s="31" t="s">
        <v>700</v>
      </c>
      <c r="C642" s="31"/>
      <c r="D642" s="9" t="s">
        <v>535</v>
      </c>
    </row>
    <row r="643" spans="1:4">
      <c r="A643" s="830" t="s">
        <v>1688</v>
      </c>
      <c r="B643" s="31" t="s">
        <v>1689</v>
      </c>
      <c r="C643" s="31"/>
      <c r="D643" s="9" t="s">
        <v>535</v>
      </c>
    </row>
    <row r="644" spans="1:4">
      <c r="A644" s="830" t="s">
        <v>548</v>
      </c>
      <c r="B644" s="31" t="s">
        <v>549</v>
      </c>
      <c r="C644" s="31"/>
      <c r="D644" s="9" t="s">
        <v>535</v>
      </c>
    </row>
    <row r="645" spans="1:4">
      <c r="A645" s="830" t="s">
        <v>719</v>
      </c>
      <c r="B645" s="31" t="s">
        <v>720</v>
      </c>
      <c r="C645" s="31"/>
      <c r="D645" s="9" t="s">
        <v>535</v>
      </c>
    </row>
    <row r="646" spans="1:4">
      <c r="A646" s="830" t="s">
        <v>1690</v>
      </c>
      <c r="B646" s="31" t="s">
        <v>1691</v>
      </c>
      <c r="C646" s="31"/>
      <c r="D646" s="9" t="s">
        <v>957</v>
      </c>
    </row>
    <row r="647" spans="1:4">
      <c r="A647" s="844" t="s">
        <v>79</v>
      </c>
      <c r="B647" s="845" t="s">
        <v>1692</v>
      </c>
      <c r="C647" s="845" t="s">
        <v>1693</v>
      </c>
      <c r="D647" s="21" t="s">
        <v>957</v>
      </c>
    </row>
    <row r="648" spans="1:4">
      <c r="A648" s="844" t="s">
        <v>1694</v>
      </c>
      <c r="B648" s="845" t="s">
        <v>1695</v>
      </c>
      <c r="C648" s="845"/>
      <c r="D648" s="21" t="s">
        <v>535</v>
      </c>
    </row>
    <row r="649" spans="1:4">
      <c r="A649" s="844" t="s">
        <v>1696</v>
      </c>
      <c r="B649" s="845" t="s">
        <v>1697</v>
      </c>
      <c r="C649" s="845"/>
      <c r="D649" s="21" t="s">
        <v>1698</v>
      </c>
    </row>
    <row r="650" spans="1:4">
      <c r="A650" s="856" t="s">
        <v>1121</v>
      </c>
      <c r="B650" s="31" t="s">
        <v>1122</v>
      </c>
      <c r="C650" s="31"/>
      <c r="D650" s="9" t="s">
        <v>535</v>
      </c>
    </row>
    <row r="651" spans="1:4">
      <c r="A651" s="844" t="s">
        <v>1699</v>
      </c>
      <c r="B651" s="845" t="s">
        <v>1700</v>
      </c>
      <c r="C651" s="845"/>
      <c r="D651" s="21" t="s">
        <v>535</v>
      </c>
    </row>
    <row r="652" spans="1:4">
      <c r="A652" s="844" t="s">
        <v>1701</v>
      </c>
      <c r="B652" s="845" t="s">
        <v>1702</v>
      </c>
      <c r="C652" s="845"/>
      <c r="D652" s="21" t="s">
        <v>762</v>
      </c>
    </row>
    <row r="653" spans="1:4">
      <c r="A653" s="856" t="s">
        <v>1400</v>
      </c>
      <c r="B653" s="31" t="s">
        <v>89</v>
      </c>
      <c r="C653" s="31"/>
      <c r="D653" s="9" t="s">
        <v>957</v>
      </c>
    </row>
    <row r="654" spans="1:4">
      <c r="A654" s="844" t="s">
        <v>578</v>
      </c>
      <c r="B654" s="845" t="s">
        <v>579</v>
      </c>
      <c r="C654" s="845"/>
      <c r="D654" s="21" t="s">
        <v>535</v>
      </c>
    </row>
    <row r="655" spans="1:4">
      <c r="A655" s="830" t="s">
        <v>590</v>
      </c>
      <c r="B655" s="31" t="s">
        <v>591</v>
      </c>
      <c r="C655" s="827" t="s">
        <v>592</v>
      </c>
      <c r="D655" s="9" t="s">
        <v>535</v>
      </c>
    </row>
    <row r="656" spans="1:4">
      <c r="A656" s="834" t="s">
        <v>1382</v>
      </c>
      <c r="B656" s="835" t="s">
        <v>1383</v>
      </c>
      <c r="C656" s="864" t="s">
        <v>1384</v>
      </c>
      <c r="D656" s="14" t="s">
        <v>799</v>
      </c>
    </row>
    <row r="657" spans="1:4" ht="15.75">
      <c r="A657" s="823" t="s">
        <v>529</v>
      </c>
      <c r="B657" s="1630" t="s">
        <v>493</v>
      </c>
      <c r="C657" s="1631"/>
      <c r="D657" s="4" t="s">
        <v>678</v>
      </c>
    </row>
    <row r="658" spans="1:4">
      <c r="A658" s="824" t="s">
        <v>4</v>
      </c>
      <c r="B658" s="825" t="s">
        <v>5</v>
      </c>
      <c r="C658" s="825" t="s">
        <v>531</v>
      </c>
      <c r="D658" s="5" t="s">
        <v>532</v>
      </c>
    </row>
    <row r="659" spans="1:4">
      <c r="A659" s="830" t="s">
        <v>1703</v>
      </c>
      <c r="B659" s="31" t="s">
        <v>1704</v>
      </c>
      <c r="C659" s="31" t="s">
        <v>1705</v>
      </c>
      <c r="D659" s="9" t="s">
        <v>681</v>
      </c>
    </row>
    <row r="660" spans="1:4">
      <c r="A660" s="830" t="s">
        <v>1706</v>
      </c>
      <c r="B660" s="31" t="s">
        <v>1707</v>
      </c>
      <c r="C660" s="31" t="s">
        <v>1708</v>
      </c>
      <c r="D660" s="9" t="s">
        <v>681</v>
      </c>
    </row>
    <row r="661" spans="1:4">
      <c r="A661" s="830" t="s">
        <v>1709</v>
      </c>
      <c r="B661" s="31" t="s">
        <v>1710</v>
      </c>
      <c r="C661" s="31" t="s">
        <v>1711</v>
      </c>
      <c r="D661" s="9" t="s">
        <v>837</v>
      </c>
    </row>
    <row r="662" spans="1:4">
      <c r="A662" s="830" t="s">
        <v>1712</v>
      </c>
      <c r="B662" s="31" t="s">
        <v>1713</v>
      </c>
      <c r="C662" s="31" t="s">
        <v>1714</v>
      </c>
      <c r="D662" s="9" t="s">
        <v>837</v>
      </c>
    </row>
    <row r="663" spans="1:4">
      <c r="A663" s="830" t="s">
        <v>1715</v>
      </c>
      <c r="B663" s="31" t="s">
        <v>1716</v>
      </c>
      <c r="C663" s="31" t="s">
        <v>1717</v>
      </c>
      <c r="D663" s="9" t="s">
        <v>837</v>
      </c>
    </row>
    <row r="664" spans="1:4">
      <c r="A664" s="830" t="s">
        <v>1718</v>
      </c>
      <c r="B664" s="31" t="s">
        <v>1719</v>
      </c>
      <c r="C664" s="31" t="s">
        <v>1720</v>
      </c>
      <c r="D664" s="9" t="s">
        <v>837</v>
      </c>
    </row>
    <row r="665" spans="1:4">
      <c r="A665" s="830" t="s">
        <v>1721</v>
      </c>
      <c r="B665" s="31" t="s">
        <v>1722</v>
      </c>
      <c r="C665" s="31" t="s">
        <v>1723</v>
      </c>
      <c r="D665" s="9" t="s">
        <v>837</v>
      </c>
    </row>
    <row r="666" spans="1:4">
      <c r="A666" s="830" t="s">
        <v>1724</v>
      </c>
      <c r="B666" s="31" t="s">
        <v>1725</v>
      </c>
      <c r="C666" s="31" t="s">
        <v>27</v>
      </c>
      <c r="D666" s="9" t="s">
        <v>837</v>
      </c>
    </row>
    <row r="667" spans="1:4">
      <c r="A667" s="830" t="s">
        <v>966</v>
      </c>
      <c r="B667" s="31" t="s">
        <v>967</v>
      </c>
      <c r="C667" s="31" t="s">
        <v>968</v>
      </c>
      <c r="D667" s="9" t="s">
        <v>837</v>
      </c>
    </row>
    <row r="668" spans="1:4">
      <c r="A668" s="830" t="s">
        <v>1726</v>
      </c>
      <c r="B668" s="31" t="s">
        <v>1727</v>
      </c>
      <c r="C668" s="31" t="s">
        <v>1728</v>
      </c>
      <c r="D668" s="9" t="s">
        <v>681</v>
      </c>
    </row>
    <row r="669" spans="1:4">
      <c r="A669" s="830" t="s">
        <v>1729</v>
      </c>
      <c r="B669" s="31" t="s">
        <v>1730</v>
      </c>
      <c r="C669" s="31" t="s">
        <v>1731</v>
      </c>
      <c r="D669" s="9" t="s">
        <v>837</v>
      </c>
    </row>
    <row r="670" spans="1:4">
      <c r="A670" s="830" t="s">
        <v>1732</v>
      </c>
      <c r="B670" s="31" t="s">
        <v>1733</v>
      </c>
      <c r="C670" s="371" t="s">
        <v>29</v>
      </c>
      <c r="D670" s="9" t="s">
        <v>837</v>
      </c>
    </row>
    <row r="671" spans="1:4">
      <c r="A671" s="830" t="s">
        <v>1735</v>
      </c>
      <c r="B671" s="31" t="s">
        <v>1736</v>
      </c>
      <c r="C671" s="31" t="s">
        <v>27</v>
      </c>
      <c r="D671" s="9"/>
    </row>
    <row r="672" spans="1:4">
      <c r="A672" s="830" t="s">
        <v>1737</v>
      </c>
      <c r="B672" s="31" t="s">
        <v>1738</v>
      </c>
      <c r="C672" s="31" t="s">
        <v>1739</v>
      </c>
      <c r="D672" s="9" t="s">
        <v>837</v>
      </c>
    </row>
    <row r="673" spans="1:4">
      <c r="A673" s="830" t="s">
        <v>1740</v>
      </c>
      <c r="B673" s="31" t="s">
        <v>1741</v>
      </c>
      <c r="C673" s="31" t="s">
        <v>1742</v>
      </c>
      <c r="D673" s="9" t="s">
        <v>681</v>
      </c>
    </row>
    <row r="674" spans="1:4">
      <c r="A674" s="830" t="s">
        <v>1743</v>
      </c>
      <c r="B674" s="31" t="s">
        <v>1744</v>
      </c>
      <c r="C674" s="31" t="s">
        <v>1745</v>
      </c>
      <c r="D674" s="9" t="s">
        <v>837</v>
      </c>
    </row>
    <row r="675" spans="1:4">
      <c r="A675" s="830" t="s">
        <v>1746</v>
      </c>
      <c r="B675" s="31" t="s">
        <v>1747</v>
      </c>
      <c r="C675" s="31" t="s">
        <v>1748</v>
      </c>
      <c r="D675" s="9" t="s">
        <v>681</v>
      </c>
    </row>
    <row r="676" spans="1:4">
      <c r="A676" s="830" t="s">
        <v>1749</v>
      </c>
      <c r="B676" s="31" t="s">
        <v>1750</v>
      </c>
      <c r="C676" s="31" t="s">
        <v>1751</v>
      </c>
      <c r="D676" s="9" t="s">
        <v>837</v>
      </c>
    </row>
    <row r="677" spans="1:4">
      <c r="A677" s="844" t="s">
        <v>1752</v>
      </c>
      <c r="B677" s="845" t="s">
        <v>1753</v>
      </c>
      <c r="C677" s="31" t="s">
        <v>1754</v>
      </c>
      <c r="D677" s="9" t="s">
        <v>837</v>
      </c>
    </row>
    <row r="678" spans="1:4">
      <c r="A678" s="844" t="s">
        <v>1755</v>
      </c>
      <c r="B678" s="845" t="s">
        <v>1756</v>
      </c>
      <c r="C678" s="31" t="s">
        <v>1757</v>
      </c>
      <c r="D678" s="21"/>
    </row>
    <row r="679" spans="1:4">
      <c r="A679" s="844" t="s">
        <v>1758</v>
      </c>
      <c r="B679" s="845" t="s">
        <v>1759</v>
      </c>
      <c r="C679" s="31" t="s">
        <v>1760</v>
      </c>
      <c r="D679" s="21" t="s">
        <v>837</v>
      </c>
    </row>
    <row r="680" spans="1:4">
      <c r="A680" s="826" t="s">
        <v>1761</v>
      </c>
      <c r="B680" s="827" t="s">
        <v>1762</v>
      </c>
      <c r="C680" s="31" t="s">
        <v>1763</v>
      </c>
      <c r="D680" s="9" t="s">
        <v>681</v>
      </c>
    </row>
    <row r="681" spans="1:4">
      <c r="A681" s="865" t="s">
        <v>1764</v>
      </c>
      <c r="B681" s="866" t="s">
        <v>1765</v>
      </c>
      <c r="C681" s="867" t="s">
        <v>1766</v>
      </c>
      <c r="D681" s="21" t="s">
        <v>837</v>
      </c>
    </row>
    <row r="682" spans="1:4">
      <c r="A682" s="865" t="s">
        <v>1767</v>
      </c>
      <c r="B682" s="868" t="s">
        <v>1768</v>
      </c>
      <c r="C682" s="867"/>
      <c r="D682" s="39"/>
    </row>
    <row r="683" spans="1:4">
      <c r="A683" s="865" t="s">
        <v>1769</v>
      </c>
      <c r="B683" s="869" t="s">
        <v>1770</v>
      </c>
      <c r="C683" s="867"/>
      <c r="D683" s="39"/>
    </row>
    <row r="684" spans="1:4" ht="15.75">
      <c r="A684" s="823" t="s">
        <v>529</v>
      </c>
      <c r="B684" s="1629" t="s">
        <v>490</v>
      </c>
      <c r="C684" s="1629"/>
      <c r="D684" s="4" t="s">
        <v>1771</v>
      </c>
    </row>
    <row r="685" spans="1:4">
      <c r="A685" s="824" t="s">
        <v>4</v>
      </c>
      <c r="B685" s="825" t="s">
        <v>5</v>
      </c>
      <c r="C685" s="825" t="s">
        <v>531</v>
      </c>
      <c r="D685" s="5" t="s">
        <v>532</v>
      </c>
    </row>
    <row r="686" spans="1:4">
      <c r="A686" s="826" t="s">
        <v>1772</v>
      </c>
      <c r="B686" s="827" t="s">
        <v>1773</v>
      </c>
      <c r="C686" s="827" t="s">
        <v>1774</v>
      </c>
      <c r="D686" s="6" t="s">
        <v>837</v>
      </c>
    </row>
    <row r="687" spans="1:4">
      <c r="A687" s="826" t="s">
        <v>1775</v>
      </c>
      <c r="B687" s="827" t="s">
        <v>1776</v>
      </c>
      <c r="C687" s="827" t="s">
        <v>1777</v>
      </c>
      <c r="D687" s="6" t="s">
        <v>837</v>
      </c>
    </row>
    <row r="688" spans="1:4">
      <c r="A688" s="826" t="s">
        <v>1778</v>
      </c>
      <c r="B688" s="827" t="s">
        <v>1779</v>
      </c>
      <c r="C688" s="827" t="s">
        <v>1780</v>
      </c>
      <c r="D688" s="6" t="s">
        <v>837</v>
      </c>
    </row>
    <row r="689" spans="1:4">
      <c r="A689" s="826" t="s">
        <v>1781</v>
      </c>
      <c r="B689" s="827" t="s">
        <v>1782</v>
      </c>
      <c r="C689" s="827" t="s">
        <v>1783</v>
      </c>
      <c r="D689" s="6" t="s">
        <v>837</v>
      </c>
    </row>
    <row r="690" spans="1:4">
      <c r="A690" s="826" t="s">
        <v>1784</v>
      </c>
      <c r="B690" s="827" t="s">
        <v>1785</v>
      </c>
      <c r="C690" s="827" t="s">
        <v>1786</v>
      </c>
      <c r="D690" s="6" t="s">
        <v>837</v>
      </c>
    </row>
    <row r="691" spans="1:4">
      <c r="A691" s="826" t="s">
        <v>1787</v>
      </c>
      <c r="B691" s="827" t="s">
        <v>1788</v>
      </c>
      <c r="C691" s="827" t="s">
        <v>1789</v>
      </c>
      <c r="D691" s="6" t="s">
        <v>837</v>
      </c>
    </row>
    <row r="692" spans="1:4">
      <c r="A692" s="826" t="s">
        <v>1790</v>
      </c>
      <c r="B692" s="827" t="s">
        <v>1791</v>
      </c>
      <c r="C692" s="827" t="s">
        <v>1792</v>
      </c>
      <c r="D692" s="6" t="s">
        <v>837</v>
      </c>
    </row>
    <row r="693" spans="1:4">
      <c r="A693" s="826" t="s">
        <v>1793</v>
      </c>
      <c r="B693" s="827" t="s">
        <v>1794</v>
      </c>
      <c r="C693" s="827" t="s">
        <v>675</v>
      </c>
      <c r="D693" s="6"/>
    </row>
    <row r="694" spans="1:4">
      <c r="A694" s="826" t="s">
        <v>1795</v>
      </c>
      <c r="B694" s="827" t="s">
        <v>1796</v>
      </c>
      <c r="C694" s="827" t="s">
        <v>1797</v>
      </c>
      <c r="D694" s="6" t="s">
        <v>837</v>
      </c>
    </row>
    <row r="695" spans="1:4">
      <c r="A695" s="826" t="s">
        <v>1798</v>
      </c>
      <c r="B695" s="827" t="s">
        <v>1799</v>
      </c>
      <c r="C695" s="827" t="s">
        <v>1800</v>
      </c>
      <c r="D695" s="6" t="s">
        <v>812</v>
      </c>
    </row>
    <row r="696" spans="1:4">
      <c r="A696" s="826" t="s">
        <v>1801</v>
      </c>
      <c r="B696" s="827" t="s">
        <v>1802</v>
      </c>
      <c r="C696" s="827"/>
      <c r="D696" s="6"/>
    </row>
    <row r="697" spans="1:4" ht="15">
      <c r="A697" s="826" t="s">
        <v>1803</v>
      </c>
      <c r="B697" s="827" t="s">
        <v>1804</v>
      </c>
      <c r="C697" s="40" t="s">
        <v>1805</v>
      </c>
      <c r="D697" s="6"/>
    </row>
    <row r="698" spans="1:4">
      <c r="A698" s="826" t="s">
        <v>1806</v>
      </c>
      <c r="B698" s="827" t="s">
        <v>1807</v>
      </c>
      <c r="C698" s="827"/>
      <c r="D698" s="6"/>
    </row>
    <row r="699" spans="1:4">
      <c r="A699" s="826" t="s">
        <v>1808</v>
      </c>
      <c r="B699" s="827" t="s">
        <v>1809</v>
      </c>
      <c r="C699" s="827" t="s">
        <v>1810</v>
      </c>
      <c r="D699" s="6" t="s">
        <v>837</v>
      </c>
    </row>
    <row r="700" spans="1:4">
      <c r="A700" s="826" t="s">
        <v>1811</v>
      </c>
      <c r="B700" s="827" t="s">
        <v>1812</v>
      </c>
      <c r="C700" s="827" t="s">
        <v>1813</v>
      </c>
      <c r="D700" s="6" t="s">
        <v>837</v>
      </c>
    </row>
    <row r="701" spans="1:4">
      <c r="A701" s="826" t="s">
        <v>1814</v>
      </c>
      <c r="B701" s="827" t="s">
        <v>1815</v>
      </c>
      <c r="C701" s="827" t="s">
        <v>1816</v>
      </c>
      <c r="D701" s="6" t="s">
        <v>837</v>
      </c>
    </row>
    <row r="702" spans="1:4">
      <c r="A702" s="826" t="s">
        <v>1817</v>
      </c>
      <c r="B702" s="827" t="s">
        <v>1818</v>
      </c>
      <c r="C702" s="827" t="s">
        <v>1819</v>
      </c>
      <c r="D702" s="6" t="s">
        <v>812</v>
      </c>
    </row>
    <row r="703" spans="1:4">
      <c r="A703" s="828" t="s">
        <v>1820</v>
      </c>
      <c r="B703" s="827" t="s">
        <v>1821</v>
      </c>
      <c r="C703" s="827" t="s">
        <v>1822</v>
      </c>
      <c r="D703" s="27" t="s">
        <v>812</v>
      </c>
    </row>
    <row r="704" spans="1:4">
      <c r="A704" s="828" t="s">
        <v>1823</v>
      </c>
      <c r="B704" s="827" t="s">
        <v>1824</v>
      </c>
      <c r="C704" s="827" t="s">
        <v>1825</v>
      </c>
      <c r="D704" s="27" t="s">
        <v>837</v>
      </c>
    </row>
    <row r="705" spans="1:4">
      <c r="A705" s="826" t="s">
        <v>1826</v>
      </c>
      <c r="B705" s="827" t="s">
        <v>1827</v>
      </c>
      <c r="C705" s="827" t="s">
        <v>1828</v>
      </c>
      <c r="D705" s="6" t="s">
        <v>837</v>
      </c>
    </row>
    <row r="706" spans="1:4">
      <c r="A706" s="826" t="s">
        <v>1829</v>
      </c>
      <c r="B706" s="827" t="s">
        <v>1830</v>
      </c>
      <c r="C706" s="827" t="s">
        <v>1831</v>
      </c>
      <c r="D706" s="6" t="s">
        <v>837</v>
      </c>
    </row>
    <row r="707" spans="1:4">
      <c r="A707" s="826" t="s">
        <v>1832</v>
      </c>
      <c r="B707" s="827" t="s">
        <v>1833</v>
      </c>
      <c r="C707" s="827" t="s">
        <v>1834</v>
      </c>
      <c r="D707" s="6" t="s">
        <v>837</v>
      </c>
    </row>
    <row r="708" spans="1:4">
      <c r="A708" s="826" t="s">
        <v>1835</v>
      </c>
      <c r="B708" s="827" t="s">
        <v>1836</v>
      </c>
      <c r="C708" s="827" t="s">
        <v>1837</v>
      </c>
      <c r="D708" s="6" t="s">
        <v>837</v>
      </c>
    </row>
    <row r="709" spans="1:4">
      <c r="A709" s="826" t="s">
        <v>1838</v>
      </c>
      <c r="B709" s="827" t="s">
        <v>1839</v>
      </c>
      <c r="C709" s="827" t="s">
        <v>1840</v>
      </c>
      <c r="D709" s="6" t="s">
        <v>837</v>
      </c>
    </row>
    <row r="710" spans="1:4">
      <c r="A710" s="826" t="s">
        <v>1841</v>
      </c>
      <c r="B710" s="827" t="s">
        <v>1842</v>
      </c>
      <c r="C710" s="827" t="s">
        <v>1843</v>
      </c>
      <c r="D710" s="6" t="s">
        <v>837</v>
      </c>
    </row>
    <row r="711" spans="1:4">
      <c r="A711" s="826" t="s">
        <v>1844</v>
      </c>
      <c r="B711" s="827" t="s">
        <v>1845</v>
      </c>
      <c r="C711" s="827" t="s">
        <v>1846</v>
      </c>
      <c r="D711" s="6" t="s">
        <v>1847</v>
      </c>
    </row>
    <row r="712" spans="1:4">
      <c r="A712" s="826" t="s">
        <v>1848</v>
      </c>
      <c r="B712" s="827" t="s">
        <v>1849</v>
      </c>
      <c r="C712" s="827" t="s">
        <v>1850</v>
      </c>
      <c r="D712" s="6" t="s">
        <v>837</v>
      </c>
    </row>
    <row r="713" spans="1:4">
      <c r="A713" s="826" t="s">
        <v>1851</v>
      </c>
      <c r="B713" s="827" t="s">
        <v>1852</v>
      </c>
      <c r="C713" s="827" t="s">
        <v>1853</v>
      </c>
      <c r="D713" s="6" t="s">
        <v>1854</v>
      </c>
    </row>
    <row r="714" spans="1:4">
      <c r="A714" s="826" t="s">
        <v>1855</v>
      </c>
      <c r="B714" s="827" t="s">
        <v>1856</v>
      </c>
      <c r="C714" s="827" t="s">
        <v>1857</v>
      </c>
      <c r="D714" s="6" t="s">
        <v>769</v>
      </c>
    </row>
    <row r="715" spans="1:4">
      <c r="A715" s="826" t="s">
        <v>1851</v>
      </c>
      <c r="B715" s="827" t="s">
        <v>1852</v>
      </c>
      <c r="C715" s="827" t="s">
        <v>1853</v>
      </c>
      <c r="D715" s="6" t="s">
        <v>1854</v>
      </c>
    </row>
    <row r="716" spans="1:4">
      <c r="A716" s="826" t="s">
        <v>1858</v>
      </c>
      <c r="B716" s="827" t="s">
        <v>1859</v>
      </c>
      <c r="C716" s="847" t="s">
        <v>1860</v>
      </c>
      <c r="D716" s="6" t="s">
        <v>1861</v>
      </c>
    </row>
    <row r="717" spans="1:4">
      <c r="A717" s="826" t="s">
        <v>1862</v>
      </c>
      <c r="B717" s="827" t="s">
        <v>1863</v>
      </c>
      <c r="C717" s="827" t="s">
        <v>1864</v>
      </c>
      <c r="D717" s="6" t="s">
        <v>1861</v>
      </c>
    </row>
    <row r="718" spans="1:4">
      <c r="A718" s="826" t="s">
        <v>1865</v>
      </c>
      <c r="B718" s="827" t="s">
        <v>1866</v>
      </c>
      <c r="C718" s="827" t="s">
        <v>1867</v>
      </c>
      <c r="D718" s="6" t="s">
        <v>1861</v>
      </c>
    </row>
    <row r="719" spans="1:4" ht="15">
      <c r="A719" s="870" t="s">
        <v>28</v>
      </c>
      <c r="B719" s="871" t="s">
        <v>1868</v>
      </c>
      <c r="C719" s="872" t="s">
        <v>1869</v>
      </c>
      <c r="D719" s="41" t="s">
        <v>837</v>
      </c>
    </row>
    <row r="720" spans="1:4">
      <c r="A720" s="826" t="s">
        <v>1870</v>
      </c>
      <c r="B720" s="827" t="s">
        <v>1871</v>
      </c>
      <c r="C720" s="827" t="s">
        <v>1872</v>
      </c>
      <c r="D720" s="6" t="s">
        <v>837</v>
      </c>
    </row>
    <row r="721" spans="1:4">
      <c r="A721" s="826" t="s">
        <v>1873</v>
      </c>
      <c r="B721" s="827" t="s">
        <v>1874</v>
      </c>
      <c r="C721" s="827" t="s">
        <v>1875</v>
      </c>
      <c r="D721" s="6" t="s">
        <v>769</v>
      </c>
    </row>
    <row r="722" spans="1:4">
      <c r="A722" s="826" t="s">
        <v>1876</v>
      </c>
      <c r="B722" s="827" t="s">
        <v>1877</v>
      </c>
      <c r="C722" s="827" t="s">
        <v>1878</v>
      </c>
      <c r="D722" s="6" t="s">
        <v>1879</v>
      </c>
    </row>
    <row r="723" spans="1:4">
      <c r="A723" s="826" t="s">
        <v>1880</v>
      </c>
      <c r="B723" s="827" t="s">
        <v>1881</v>
      </c>
      <c r="C723" s="827" t="s">
        <v>1882</v>
      </c>
      <c r="D723" s="6" t="s">
        <v>837</v>
      </c>
    </row>
    <row r="724" spans="1:4">
      <c r="A724" s="826" t="s">
        <v>1883</v>
      </c>
      <c r="B724" s="827" t="s">
        <v>1884</v>
      </c>
      <c r="C724" s="827" t="s">
        <v>1885</v>
      </c>
      <c r="D724" s="6" t="s">
        <v>837</v>
      </c>
    </row>
    <row r="725" spans="1:4">
      <c r="A725" s="826" t="s">
        <v>1886</v>
      </c>
      <c r="B725" s="827" t="s">
        <v>1887</v>
      </c>
      <c r="C725" s="827" t="s">
        <v>1888</v>
      </c>
      <c r="D725" s="6" t="s">
        <v>837</v>
      </c>
    </row>
    <row r="726" spans="1:4">
      <c r="A726" s="826" t="s">
        <v>1889</v>
      </c>
      <c r="B726" s="827" t="s">
        <v>1890</v>
      </c>
      <c r="C726" s="827" t="s">
        <v>1891</v>
      </c>
      <c r="D726" s="6" t="s">
        <v>837</v>
      </c>
    </row>
    <row r="727" spans="1:4">
      <c r="A727" s="828" t="s">
        <v>1892</v>
      </c>
      <c r="B727" s="829" t="s">
        <v>1893</v>
      </c>
      <c r="C727" s="829" t="s">
        <v>1894</v>
      </c>
      <c r="D727" s="6" t="s">
        <v>1879</v>
      </c>
    </row>
    <row r="728" spans="1:4">
      <c r="A728" s="828" t="s">
        <v>1895</v>
      </c>
      <c r="B728" s="829" t="s">
        <v>1896</v>
      </c>
      <c r="C728" s="829" t="s">
        <v>1897</v>
      </c>
      <c r="D728" s="6" t="s">
        <v>837</v>
      </c>
    </row>
    <row r="729" spans="1:4">
      <c r="A729" s="826" t="s">
        <v>1898</v>
      </c>
      <c r="B729" s="827" t="s">
        <v>1899</v>
      </c>
      <c r="C729" s="827" t="s">
        <v>1900</v>
      </c>
      <c r="D729" s="6" t="s">
        <v>1901</v>
      </c>
    </row>
    <row r="730" spans="1:4">
      <c r="A730" s="826" t="s">
        <v>1902</v>
      </c>
      <c r="B730" s="827" t="s">
        <v>1903</v>
      </c>
      <c r="C730" s="827" t="s">
        <v>1904</v>
      </c>
      <c r="D730" s="6"/>
    </row>
    <row r="731" spans="1:4">
      <c r="A731" s="826" t="s">
        <v>1905</v>
      </c>
      <c r="B731" s="827" t="s">
        <v>1392</v>
      </c>
      <c r="C731" s="827" t="s">
        <v>27</v>
      </c>
      <c r="D731" s="6" t="s">
        <v>837</v>
      </c>
    </row>
    <row r="732" spans="1:4">
      <c r="A732" s="830" t="s">
        <v>1906</v>
      </c>
      <c r="B732" s="31" t="s">
        <v>1907</v>
      </c>
      <c r="C732" s="31" t="s">
        <v>1908</v>
      </c>
      <c r="D732" s="9" t="s">
        <v>837</v>
      </c>
    </row>
    <row r="733" spans="1:4">
      <c r="A733" s="830" t="s">
        <v>1909</v>
      </c>
      <c r="B733" s="31" t="s">
        <v>1910</v>
      </c>
      <c r="C733" s="31" t="s">
        <v>1911</v>
      </c>
      <c r="D733" s="9" t="s">
        <v>1879</v>
      </c>
    </row>
    <row r="734" spans="1:4">
      <c r="A734" s="844" t="s">
        <v>1912</v>
      </c>
      <c r="B734" s="845" t="s">
        <v>1913</v>
      </c>
      <c r="C734" s="845" t="s">
        <v>1914</v>
      </c>
      <c r="D734" s="6" t="s">
        <v>837</v>
      </c>
    </row>
    <row r="735" spans="1:4">
      <c r="A735" s="840" t="s">
        <v>1915</v>
      </c>
      <c r="B735" s="833" t="s">
        <v>1916</v>
      </c>
      <c r="C735" s="833" t="s">
        <v>27</v>
      </c>
      <c r="D735" s="10" t="s">
        <v>843</v>
      </c>
    </row>
    <row r="736" spans="1:4" ht="15.75">
      <c r="A736" s="823" t="s">
        <v>529</v>
      </c>
      <c r="B736" s="1630" t="s">
        <v>1917</v>
      </c>
      <c r="C736" s="1631"/>
      <c r="D736" s="4" t="s">
        <v>678</v>
      </c>
    </row>
    <row r="737" spans="1:4">
      <c r="A737" s="824" t="s">
        <v>4</v>
      </c>
      <c r="B737" s="825" t="s">
        <v>5</v>
      </c>
      <c r="C737" s="825" t="s">
        <v>531</v>
      </c>
      <c r="D737" s="5" t="s">
        <v>532</v>
      </c>
    </row>
    <row r="738" spans="1:4">
      <c r="A738" s="830" t="s">
        <v>1851</v>
      </c>
      <c r="B738" s="31" t="s">
        <v>1852</v>
      </c>
      <c r="C738" s="827" t="s">
        <v>1853</v>
      </c>
      <c r="D738" s="9" t="s">
        <v>1854</v>
      </c>
    </row>
    <row r="739" spans="1:4">
      <c r="A739" s="830" t="s">
        <v>1855</v>
      </c>
      <c r="B739" s="31" t="s">
        <v>1856</v>
      </c>
      <c r="C739" s="827" t="s">
        <v>1857</v>
      </c>
      <c r="D739" s="9" t="s">
        <v>769</v>
      </c>
    </row>
    <row r="740" spans="1:4">
      <c r="A740" s="830" t="s">
        <v>1858</v>
      </c>
      <c r="B740" s="31" t="s">
        <v>1859</v>
      </c>
      <c r="C740" s="827" t="s">
        <v>1860</v>
      </c>
      <c r="D740" s="9" t="s">
        <v>1861</v>
      </c>
    </row>
    <row r="741" spans="1:4">
      <c r="A741" s="830" t="s">
        <v>1862</v>
      </c>
      <c r="B741" s="31" t="s">
        <v>1863</v>
      </c>
      <c r="C741" s="827" t="s">
        <v>1864</v>
      </c>
      <c r="D741" s="9" t="s">
        <v>1861</v>
      </c>
    </row>
    <row r="742" spans="1:4">
      <c r="A742" s="830" t="s">
        <v>1865</v>
      </c>
      <c r="B742" s="31" t="s">
        <v>1866</v>
      </c>
      <c r="C742" s="827" t="s">
        <v>1867</v>
      </c>
      <c r="D742" s="9" t="s">
        <v>1861</v>
      </c>
    </row>
    <row r="743" spans="1:4">
      <c r="A743" s="830" t="s">
        <v>1918</v>
      </c>
      <c r="B743" s="31" t="s">
        <v>1459</v>
      </c>
      <c r="C743" s="827" t="s">
        <v>1919</v>
      </c>
      <c r="D743" s="9" t="s">
        <v>542</v>
      </c>
    </row>
    <row r="744" spans="1:4">
      <c r="A744" s="830" t="s">
        <v>1920</v>
      </c>
      <c r="B744" s="31" t="s">
        <v>1921</v>
      </c>
      <c r="C744" s="827" t="s">
        <v>1922</v>
      </c>
      <c r="D744" s="9" t="s">
        <v>1923</v>
      </c>
    </row>
    <row r="745" spans="1:4">
      <c r="A745" s="830" t="s">
        <v>1915</v>
      </c>
      <c r="B745" s="31" t="s">
        <v>1916</v>
      </c>
      <c r="C745" s="31"/>
      <c r="D745" s="9" t="s">
        <v>843</v>
      </c>
    </row>
    <row r="746" spans="1:4">
      <c r="A746" s="830" t="s">
        <v>1906</v>
      </c>
      <c r="B746" s="31" t="s">
        <v>1907</v>
      </c>
      <c r="C746" s="31" t="s">
        <v>1908</v>
      </c>
      <c r="D746" s="9" t="s">
        <v>837</v>
      </c>
    </row>
    <row r="747" spans="1:4" ht="15.75">
      <c r="A747" s="823" t="s">
        <v>529</v>
      </c>
      <c r="B747" s="815" t="s">
        <v>428</v>
      </c>
      <c r="C747" s="816"/>
      <c r="D747" s="4" t="s">
        <v>678</v>
      </c>
    </row>
    <row r="748" spans="1:4">
      <c r="A748" s="824" t="s">
        <v>4</v>
      </c>
      <c r="B748" s="825" t="s">
        <v>5</v>
      </c>
      <c r="C748" s="825" t="s">
        <v>531</v>
      </c>
      <c r="D748" s="5" t="s">
        <v>532</v>
      </c>
    </row>
    <row r="749" spans="1:4">
      <c r="A749" s="830" t="s">
        <v>1662</v>
      </c>
      <c r="B749" s="31" t="s">
        <v>1663</v>
      </c>
      <c r="C749" s="31" t="s">
        <v>1924</v>
      </c>
      <c r="D749" s="9" t="s">
        <v>856</v>
      </c>
    </row>
    <row r="750" spans="1:4">
      <c r="A750" s="830" t="s">
        <v>770</v>
      </c>
      <c r="B750" s="31" t="s">
        <v>771</v>
      </c>
      <c r="C750" s="31" t="s">
        <v>785</v>
      </c>
      <c r="D750" s="9" t="s">
        <v>535</v>
      </c>
    </row>
    <row r="751" spans="1:4">
      <c r="A751" s="830" t="s">
        <v>1666</v>
      </c>
      <c r="B751" s="31" t="s">
        <v>1667</v>
      </c>
      <c r="C751" s="31" t="s">
        <v>1925</v>
      </c>
      <c r="D751" s="9" t="s">
        <v>769</v>
      </c>
    </row>
    <row r="752" spans="1:4">
      <c r="A752" s="830" t="s">
        <v>1664</v>
      </c>
      <c r="B752" s="31" t="s">
        <v>1665</v>
      </c>
      <c r="C752" s="31" t="s">
        <v>1926</v>
      </c>
      <c r="D752" s="9" t="s">
        <v>769</v>
      </c>
    </row>
    <row r="753" spans="1:4">
      <c r="A753" s="830" t="s">
        <v>1927</v>
      </c>
      <c r="B753" s="31" t="s">
        <v>1928</v>
      </c>
      <c r="C753" s="31" t="s">
        <v>731</v>
      </c>
      <c r="D753" s="9"/>
    </row>
    <row r="754" spans="1:4">
      <c r="A754" s="830" t="s">
        <v>1929</v>
      </c>
      <c r="B754" s="31" t="s">
        <v>1930</v>
      </c>
      <c r="C754" s="31" t="s">
        <v>1931</v>
      </c>
      <c r="D754" s="9" t="s">
        <v>769</v>
      </c>
    </row>
    <row r="755" spans="1:4">
      <c r="A755" s="830" t="s">
        <v>1932</v>
      </c>
      <c r="B755" s="31" t="s">
        <v>1933</v>
      </c>
      <c r="C755" s="31" t="s">
        <v>1934</v>
      </c>
      <c r="D755" s="9" t="s">
        <v>769</v>
      </c>
    </row>
    <row r="756" spans="1:4">
      <c r="A756" s="830" t="s">
        <v>1294</v>
      </c>
      <c r="B756" s="31" t="s">
        <v>1295</v>
      </c>
      <c r="C756" s="31" t="s">
        <v>1296</v>
      </c>
      <c r="D756" s="9" t="s">
        <v>769</v>
      </c>
    </row>
    <row r="757" spans="1:4">
      <c r="A757" s="830" t="s">
        <v>1935</v>
      </c>
      <c r="B757" s="31" t="s">
        <v>1936</v>
      </c>
      <c r="C757" s="31" t="s">
        <v>1937</v>
      </c>
      <c r="D757" s="9" t="s">
        <v>769</v>
      </c>
    </row>
    <row r="758" spans="1:4">
      <c r="A758" s="830" t="s">
        <v>1938</v>
      </c>
      <c r="B758" s="31" t="s">
        <v>1939</v>
      </c>
      <c r="C758" s="31" t="s">
        <v>1940</v>
      </c>
      <c r="D758" s="9" t="s">
        <v>769</v>
      </c>
    </row>
    <row r="759" spans="1:4" ht="15.75">
      <c r="A759" s="823" t="s">
        <v>529</v>
      </c>
      <c r="B759" s="1630" t="s">
        <v>393</v>
      </c>
      <c r="C759" s="1631"/>
      <c r="D759" s="4" t="s">
        <v>1941</v>
      </c>
    </row>
    <row r="760" spans="1:4">
      <c r="A760" s="824" t="s">
        <v>4</v>
      </c>
      <c r="B760" s="825" t="s">
        <v>5</v>
      </c>
      <c r="C760" s="825" t="s">
        <v>531</v>
      </c>
      <c r="D760" s="5" t="s">
        <v>532</v>
      </c>
    </row>
    <row r="761" spans="1:4">
      <c r="A761" s="826" t="s">
        <v>1942</v>
      </c>
      <c r="B761" s="827" t="s">
        <v>1943</v>
      </c>
      <c r="C761" s="827" t="s">
        <v>1944</v>
      </c>
      <c r="D761" s="6" t="s">
        <v>535</v>
      </c>
    </row>
    <row r="762" spans="1:4">
      <c r="A762" s="826" t="s">
        <v>1945</v>
      </c>
      <c r="B762" s="827" t="s">
        <v>1946</v>
      </c>
      <c r="C762" s="827" t="s">
        <v>1947</v>
      </c>
      <c r="D762" s="6" t="s">
        <v>769</v>
      </c>
    </row>
    <row r="763" spans="1:4">
      <c r="A763" s="826" t="s">
        <v>885</v>
      </c>
      <c r="B763" s="827" t="s">
        <v>886</v>
      </c>
      <c r="C763" s="827" t="s">
        <v>887</v>
      </c>
      <c r="D763" s="6" t="s">
        <v>769</v>
      </c>
    </row>
    <row r="764" spans="1:4">
      <c r="A764" s="826" t="s">
        <v>1948</v>
      </c>
      <c r="B764" s="827" t="s">
        <v>1949</v>
      </c>
      <c r="C764" s="827" t="s">
        <v>1950</v>
      </c>
      <c r="D764" s="6" t="s">
        <v>769</v>
      </c>
    </row>
    <row r="765" spans="1:4">
      <c r="A765" s="826" t="s">
        <v>1951</v>
      </c>
      <c r="B765" s="827" t="s">
        <v>1952</v>
      </c>
      <c r="C765" s="827" t="s">
        <v>1953</v>
      </c>
      <c r="D765" s="6" t="s">
        <v>769</v>
      </c>
    </row>
    <row r="766" spans="1:4">
      <c r="A766" s="826" t="s">
        <v>871</v>
      </c>
      <c r="B766" s="827" t="s">
        <v>872</v>
      </c>
      <c r="C766" s="827" t="s">
        <v>873</v>
      </c>
      <c r="D766" s="6" t="s">
        <v>769</v>
      </c>
    </row>
    <row r="767" spans="1:4">
      <c r="A767" s="826" t="s">
        <v>879</v>
      </c>
      <c r="B767" s="827" t="s">
        <v>880</v>
      </c>
      <c r="C767" s="827" t="s">
        <v>881</v>
      </c>
      <c r="D767" s="6" t="s">
        <v>769</v>
      </c>
    </row>
    <row r="768" spans="1:4">
      <c r="A768" s="826" t="s">
        <v>1954</v>
      </c>
      <c r="B768" s="827" t="s">
        <v>1955</v>
      </c>
      <c r="C768" s="827" t="s">
        <v>1956</v>
      </c>
      <c r="D768" s="6" t="s">
        <v>769</v>
      </c>
    </row>
    <row r="769" spans="1:4">
      <c r="A769" s="826" t="s">
        <v>1957</v>
      </c>
      <c r="B769" s="827" t="s">
        <v>1958</v>
      </c>
      <c r="C769" s="827" t="s">
        <v>1959</v>
      </c>
      <c r="D769" s="6" t="s">
        <v>769</v>
      </c>
    </row>
    <row r="770" spans="1:4">
      <c r="A770" s="826" t="s">
        <v>1960</v>
      </c>
      <c r="B770" s="827" t="s">
        <v>1961</v>
      </c>
      <c r="C770" s="827" t="s">
        <v>1962</v>
      </c>
      <c r="D770" s="6" t="s">
        <v>542</v>
      </c>
    </row>
    <row r="771" spans="1:4">
      <c r="A771" s="826" t="s">
        <v>1963</v>
      </c>
      <c r="B771" s="827" t="s">
        <v>1964</v>
      </c>
      <c r="C771" s="827" t="s">
        <v>1965</v>
      </c>
      <c r="D771" s="6" t="s">
        <v>769</v>
      </c>
    </row>
    <row r="772" spans="1:4">
      <c r="A772" s="826" t="s">
        <v>1966</v>
      </c>
      <c r="B772" s="827" t="s">
        <v>1967</v>
      </c>
      <c r="C772" s="827" t="s">
        <v>1968</v>
      </c>
      <c r="D772" s="6" t="s">
        <v>535</v>
      </c>
    </row>
    <row r="773" spans="1:4">
      <c r="A773" s="826" t="s">
        <v>865</v>
      </c>
      <c r="B773" s="827" t="s">
        <v>866</v>
      </c>
      <c r="C773" s="827" t="s">
        <v>867</v>
      </c>
      <c r="D773" s="6" t="s">
        <v>799</v>
      </c>
    </row>
    <row r="774" spans="1:4">
      <c r="A774" s="826" t="s">
        <v>1969</v>
      </c>
      <c r="B774" s="827" t="s">
        <v>1970</v>
      </c>
      <c r="C774" s="827" t="s">
        <v>1971</v>
      </c>
      <c r="D774" s="6" t="s">
        <v>542</v>
      </c>
    </row>
    <row r="775" spans="1:4">
      <c r="A775" s="826" t="s">
        <v>1972</v>
      </c>
      <c r="B775" s="827" t="s">
        <v>1973</v>
      </c>
      <c r="C775" s="827" t="s">
        <v>1974</v>
      </c>
      <c r="D775" s="6" t="s">
        <v>542</v>
      </c>
    </row>
    <row r="776" spans="1:4">
      <c r="A776" s="826" t="s">
        <v>1975</v>
      </c>
      <c r="B776" s="827" t="s">
        <v>1976</v>
      </c>
      <c r="C776" s="827" t="s">
        <v>1977</v>
      </c>
      <c r="D776" s="6" t="s">
        <v>799</v>
      </c>
    </row>
    <row r="777" spans="1:4">
      <c r="A777" s="830" t="s">
        <v>620</v>
      </c>
      <c r="B777" s="31" t="s">
        <v>621</v>
      </c>
      <c r="C777" s="31" t="s">
        <v>622</v>
      </c>
      <c r="D777" s="9" t="s">
        <v>535</v>
      </c>
    </row>
    <row r="778" spans="1:4">
      <c r="A778" s="826" t="s">
        <v>775</v>
      </c>
      <c r="B778" s="827" t="s">
        <v>654</v>
      </c>
      <c r="C778" s="12" t="s">
        <v>1978</v>
      </c>
      <c r="D778" s="6"/>
    </row>
    <row r="779" spans="1:4" ht="15.75">
      <c r="A779" s="823" t="s">
        <v>529</v>
      </c>
      <c r="B779" s="815" t="s">
        <v>396</v>
      </c>
      <c r="C779" s="816"/>
      <c r="D779" s="4" t="s">
        <v>1293</v>
      </c>
    </row>
    <row r="780" spans="1:4">
      <c r="A780" s="858" t="s">
        <v>4</v>
      </c>
      <c r="B780" s="859" t="s">
        <v>5</v>
      </c>
      <c r="C780" s="859" t="s">
        <v>531</v>
      </c>
      <c r="D780" s="37" t="s">
        <v>532</v>
      </c>
    </row>
    <row r="781" spans="1:4">
      <c r="A781" s="830" t="s">
        <v>1596</v>
      </c>
      <c r="B781" s="31" t="s">
        <v>1597</v>
      </c>
      <c r="C781" s="31" t="s">
        <v>1598</v>
      </c>
      <c r="D781" s="9" t="s">
        <v>856</v>
      </c>
    </row>
    <row r="782" spans="1:4">
      <c r="A782" s="830" t="s">
        <v>1590</v>
      </c>
      <c r="B782" s="31" t="s">
        <v>1591</v>
      </c>
      <c r="C782" s="31" t="s">
        <v>1592</v>
      </c>
      <c r="D782" s="9" t="s">
        <v>856</v>
      </c>
    </row>
    <row r="783" spans="1:4">
      <c r="A783" s="830" t="s">
        <v>1979</v>
      </c>
      <c r="B783" s="31" t="s">
        <v>1980</v>
      </c>
      <c r="C783" s="31" t="s">
        <v>1981</v>
      </c>
      <c r="D783" s="9" t="s">
        <v>856</v>
      </c>
    </row>
    <row r="784" spans="1:4">
      <c r="A784" s="830" t="s">
        <v>1960</v>
      </c>
      <c r="B784" s="31" t="s">
        <v>1961</v>
      </c>
      <c r="C784" s="31" t="s">
        <v>1962</v>
      </c>
      <c r="D784" s="9" t="s">
        <v>542</v>
      </c>
    </row>
    <row r="785" spans="1:4">
      <c r="A785" s="830" t="s">
        <v>1546</v>
      </c>
      <c r="B785" s="31" t="s">
        <v>1547</v>
      </c>
      <c r="C785" s="31" t="s">
        <v>1982</v>
      </c>
      <c r="D785" s="9" t="s">
        <v>856</v>
      </c>
    </row>
    <row r="786" spans="1:4">
      <c r="A786" s="830" t="s">
        <v>1623</v>
      </c>
      <c r="B786" s="31" t="s">
        <v>1624</v>
      </c>
      <c r="C786" s="31" t="s">
        <v>1625</v>
      </c>
      <c r="D786" s="9" t="s">
        <v>856</v>
      </c>
    </row>
    <row r="787" spans="1:4">
      <c r="A787" s="830" t="s">
        <v>1634</v>
      </c>
      <c r="B787" s="31" t="s">
        <v>1635</v>
      </c>
      <c r="C787" s="31" t="s">
        <v>1636</v>
      </c>
      <c r="D787" s="9" t="s">
        <v>856</v>
      </c>
    </row>
    <row r="788" spans="1:4">
      <c r="A788" s="830" t="s">
        <v>1628</v>
      </c>
      <c r="B788" s="31" t="s">
        <v>1629</v>
      </c>
      <c r="C788" s="31" t="s">
        <v>1630</v>
      </c>
      <c r="D788" s="9" t="s">
        <v>856</v>
      </c>
    </row>
    <row r="789" spans="1:4">
      <c r="A789" s="830" t="s">
        <v>1631</v>
      </c>
      <c r="B789" s="31" t="s">
        <v>1632</v>
      </c>
      <c r="C789" s="31" t="s">
        <v>1633</v>
      </c>
      <c r="D789" s="9" t="s">
        <v>856</v>
      </c>
    </row>
    <row r="790" spans="1:4">
      <c r="A790" s="830" t="s">
        <v>1983</v>
      </c>
      <c r="B790" s="31" t="s">
        <v>1984</v>
      </c>
      <c r="C790" s="31" t="s">
        <v>1985</v>
      </c>
      <c r="D790" s="9" t="s">
        <v>856</v>
      </c>
    </row>
    <row r="791" spans="1:4">
      <c r="A791" s="830" t="s">
        <v>27</v>
      </c>
      <c r="B791" s="31" t="s">
        <v>731</v>
      </c>
      <c r="C791" s="31" t="s">
        <v>675</v>
      </c>
      <c r="D791" s="9" t="s">
        <v>535</v>
      </c>
    </row>
    <row r="792" spans="1:4">
      <c r="A792" s="830" t="s">
        <v>1986</v>
      </c>
      <c r="B792" s="31" t="s">
        <v>1987</v>
      </c>
      <c r="C792" s="31" t="s">
        <v>1988</v>
      </c>
      <c r="D792" s="9" t="s">
        <v>799</v>
      </c>
    </row>
    <row r="793" spans="1:4">
      <c r="A793" s="830" t="s">
        <v>1989</v>
      </c>
      <c r="B793" s="31" t="s">
        <v>1990</v>
      </c>
      <c r="C793" s="31" t="s">
        <v>1991</v>
      </c>
      <c r="D793" s="9" t="s">
        <v>856</v>
      </c>
    </row>
    <row r="794" spans="1:4">
      <c r="A794" s="830" t="s">
        <v>1992</v>
      </c>
      <c r="B794" s="31" t="s">
        <v>1993</v>
      </c>
      <c r="C794" s="31" t="s">
        <v>1994</v>
      </c>
      <c r="D794" s="9" t="s">
        <v>799</v>
      </c>
    </row>
    <row r="795" spans="1:4">
      <c r="A795" s="830" t="s">
        <v>1995</v>
      </c>
      <c r="B795" s="31" t="s">
        <v>1996</v>
      </c>
      <c r="C795" s="31" t="s">
        <v>1997</v>
      </c>
      <c r="D795" s="9" t="s">
        <v>769</v>
      </c>
    </row>
    <row r="796" spans="1:4">
      <c r="A796" s="830" t="s">
        <v>1998</v>
      </c>
      <c r="B796" s="31" t="s">
        <v>1999</v>
      </c>
      <c r="C796" s="31" t="s">
        <v>2000</v>
      </c>
      <c r="D796" s="9" t="s">
        <v>542</v>
      </c>
    </row>
    <row r="797" spans="1:4">
      <c r="A797" s="830" t="s">
        <v>2001</v>
      </c>
      <c r="B797" s="31" t="s">
        <v>2002</v>
      </c>
      <c r="C797" s="31" t="s">
        <v>2003</v>
      </c>
      <c r="D797" s="9" t="s">
        <v>856</v>
      </c>
    </row>
    <row r="798" spans="1:4">
      <c r="A798" s="830" t="s">
        <v>2004</v>
      </c>
      <c r="B798" s="31" t="s">
        <v>2005</v>
      </c>
      <c r="C798" s="31" t="s">
        <v>2006</v>
      </c>
      <c r="D798" s="9" t="s">
        <v>856</v>
      </c>
    </row>
    <row r="799" spans="1:4">
      <c r="A799" s="830" t="s">
        <v>2007</v>
      </c>
      <c r="B799" s="31" t="s">
        <v>2008</v>
      </c>
      <c r="C799" s="31" t="s">
        <v>2009</v>
      </c>
      <c r="D799" s="9" t="s">
        <v>799</v>
      </c>
    </row>
    <row r="800" spans="1:4">
      <c r="A800" s="830" t="s">
        <v>2010</v>
      </c>
      <c r="B800" s="31" t="s">
        <v>2011</v>
      </c>
      <c r="C800" s="31" t="s">
        <v>2012</v>
      </c>
      <c r="D800" s="9" t="s">
        <v>957</v>
      </c>
    </row>
    <row r="801" spans="1:4">
      <c r="A801" s="830" t="s">
        <v>2013</v>
      </c>
      <c r="B801" s="31" t="s">
        <v>2014</v>
      </c>
      <c r="C801" s="31" t="s">
        <v>2015</v>
      </c>
      <c r="D801" s="9" t="s">
        <v>799</v>
      </c>
    </row>
    <row r="802" spans="1:4">
      <c r="A802" s="830" t="s">
        <v>2016</v>
      </c>
      <c r="B802" s="31" t="s">
        <v>2017</v>
      </c>
      <c r="C802" s="31" t="s">
        <v>2018</v>
      </c>
      <c r="D802" s="9" t="s">
        <v>856</v>
      </c>
    </row>
    <row r="803" spans="1:4">
      <c r="A803" s="830" t="s">
        <v>2019</v>
      </c>
      <c r="B803" s="31" t="s">
        <v>2020</v>
      </c>
      <c r="C803" s="31" t="s">
        <v>2021</v>
      </c>
      <c r="D803" s="9" t="s">
        <v>542</v>
      </c>
    </row>
    <row r="804" spans="1:4">
      <c r="A804" s="830" t="s">
        <v>2022</v>
      </c>
      <c r="B804" s="31" t="s">
        <v>2023</v>
      </c>
      <c r="C804" s="31" t="s">
        <v>2024</v>
      </c>
      <c r="D804" s="9" t="s">
        <v>735</v>
      </c>
    </row>
    <row r="805" spans="1:4">
      <c r="A805" s="830" t="s">
        <v>2025</v>
      </c>
      <c r="B805" s="31" t="s">
        <v>2026</v>
      </c>
      <c r="C805" s="31" t="s">
        <v>2027</v>
      </c>
      <c r="D805" s="9" t="s">
        <v>535</v>
      </c>
    </row>
    <row r="806" spans="1:4">
      <c r="A806" s="830" t="s">
        <v>2028</v>
      </c>
      <c r="B806" s="31" t="s">
        <v>2029</v>
      </c>
      <c r="C806" s="31" t="s">
        <v>2030</v>
      </c>
      <c r="D806" s="9" t="s">
        <v>856</v>
      </c>
    </row>
    <row r="807" spans="1:4">
      <c r="A807" s="839" t="s">
        <v>3621</v>
      </c>
      <c r="B807" s="31" t="s">
        <v>2031</v>
      </c>
      <c r="C807" s="31" t="s">
        <v>2032</v>
      </c>
      <c r="D807" s="9" t="s">
        <v>856</v>
      </c>
    </row>
    <row r="808" spans="1:4">
      <c r="A808" s="830" t="s">
        <v>2033</v>
      </c>
      <c r="B808" s="31" t="s">
        <v>2034</v>
      </c>
      <c r="C808" s="31" t="s">
        <v>2035</v>
      </c>
      <c r="D808" s="9" t="s">
        <v>799</v>
      </c>
    </row>
    <row r="809" spans="1:4">
      <c r="A809" s="840" t="s">
        <v>2036</v>
      </c>
      <c r="B809" s="833" t="s">
        <v>1362</v>
      </c>
      <c r="C809" s="833" t="s">
        <v>1363</v>
      </c>
      <c r="D809" s="10" t="s">
        <v>799</v>
      </c>
    </row>
    <row r="810" spans="1:4">
      <c r="A810" s="834" t="s">
        <v>2037</v>
      </c>
      <c r="B810" s="835" t="s">
        <v>1034</v>
      </c>
      <c r="C810" s="835" t="s">
        <v>2038</v>
      </c>
      <c r="D810" s="14" t="s">
        <v>799</v>
      </c>
    </row>
    <row r="811" spans="1:4" ht="15.75">
      <c r="A811" s="823" t="s">
        <v>529</v>
      </c>
      <c r="B811" s="815" t="s">
        <v>429</v>
      </c>
      <c r="C811" s="816"/>
      <c r="D811" s="4" t="s">
        <v>678</v>
      </c>
    </row>
    <row r="812" spans="1:4">
      <c r="A812" s="824" t="s">
        <v>4</v>
      </c>
      <c r="B812" s="825" t="s">
        <v>5</v>
      </c>
      <c r="C812" s="825" t="s">
        <v>531</v>
      </c>
      <c r="D812" s="5" t="s">
        <v>532</v>
      </c>
    </row>
    <row r="813" spans="1:4">
      <c r="A813" s="830" t="s">
        <v>847</v>
      </c>
      <c r="B813" s="31" t="s">
        <v>848</v>
      </c>
      <c r="C813" s="31" t="s">
        <v>849</v>
      </c>
      <c r="D813" s="9" t="s">
        <v>843</v>
      </c>
    </row>
    <row r="814" spans="1:4">
      <c r="A814" s="830" t="s">
        <v>2039</v>
      </c>
      <c r="B814" s="31" t="s">
        <v>2040</v>
      </c>
      <c r="C814" s="31" t="s">
        <v>2041</v>
      </c>
      <c r="D814" s="9" t="s">
        <v>843</v>
      </c>
    </row>
    <row r="815" spans="1:4">
      <c r="A815" s="830" t="s">
        <v>620</v>
      </c>
      <c r="B815" s="31" t="s">
        <v>621</v>
      </c>
      <c r="C815" s="31" t="s">
        <v>622</v>
      </c>
      <c r="D815" s="9" t="s">
        <v>535</v>
      </c>
    </row>
    <row r="816" spans="1:4">
      <c r="A816" s="830" t="s">
        <v>787</v>
      </c>
      <c r="B816" s="31" t="s">
        <v>788</v>
      </c>
      <c r="C816" s="31" t="s">
        <v>789</v>
      </c>
      <c r="D816" s="9" t="s">
        <v>535</v>
      </c>
    </row>
    <row r="817" spans="1:4">
      <c r="A817" s="830" t="s">
        <v>2042</v>
      </c>
      <c r="B817" s="31" t="s">
        <v>2043</v>
      </c>
      <c r="C817" s="31" t="s">
        <v>2044</v>
      </c>
      <c r="D817" s="9" t="s">
        <v>843</v>
      </c>
    </row>
    <row r="818" spans="1:4">
      <c r="A818" s="830" t="s">
        <v>1664</v>
      </c>
      <c r="B818" s="31" t="s">
        <v>1665</v>
      </c>
      <c r="C818" s="31" t="s">
        <v>1926</v>
      </c>
      <c r="D818" s="9" t="s">
        <v>769</v>
      </c>
    </row>
    <row r="819" spans="1:4">
      <c r="A819" s="830" t="s">
        <v>1662</v>
      </c>
      <c r="B819" s="31" t="s">
        <v>1663</v>
      </c>
      <c r="C819" s="31" t="s">
        <v>1924</v>
      </c>
      <c r="D819" s="9" t="s">
        <v>856</v>
      </c>
    </row>
    <row r="820" spans="1:4">
      <c r="A820" s="830" t="s">
        <v>2045</v>
      </c>
      <c r="B820" s="31" t="s">
        <v>731</v>
      </c>
      <c r="C820" s="31" t="s">
        <v>731</v>
      </c>
      <c r="D820" s="9"/>
    </row>
    <row r="821" spans="1:4">
      <c r="A821" s="830" t="s">
        <v>1938</v>
      </c>
      <c r="B821" s="31" t="s">
        <v>1939</v>
      </c>
      <c r="C821" s="31" t="s">
        <v>1940</v>
      </c>
      <c r="D821" s="9" t="s">
        <v>769</v>
      </c>
    </row>
    <row r="822" spans="1:4">
      <c r="A822" s="830" t="s">
        <v>2046</v>
      </c>
      <c r="B822" s="31" t="s">
        <v>2047</v>
      </c>
      <c r="C822" s="31" t="s">
        <v>2048</v>
      </c>
      <c r="D822" s="9" t="s">
        <v>843</v>
      </c>
    </row>
    <row r="823" spans="1:4">
      <c r="A823" s="830" t="s">
        <v>2049</v>
      </c>
      <c r="B823" s="31" t="s">
        <v>2050</v>
      </c>
      <c r="C823" s="31" t="s">
        <v>2051</v>
      </c>
      <c r="D823" s="9" t="s">
        <v>843</v>
      </c>
    </row>
    <row r="824" spans="1:4">
      <c r="A824" s="830" t="s">
        <v>960</v>
      </c>
      <c r="B824" s="31" t="s">
        <v>961</v>
      </c>
      <c r="C824" s="31" t="s">
        <v>1560</v>
      </c>
      <c r="D824" s="9" t="s">
        <v>957</v>
      </c>
    </row>
    <row r="825" spans="1:4">
      <c r="A825" s="830" t="s">
        <v>1666</v>
      </c>
      <c r="B825" s="31" t="s">
        <v>1667</v>
      </c>
      <c r="C825" s="31" t="s">
        <v>1925</v>
      </c>
      <c r="D825" s="9" t="s">
        <v>957</v>
      </c>
    </row>
    <row r="826" spans="1:4">
      <c r="A826" s="830" t="s">
        <v>1294</v>
      </c>
      <c r="B826" s="31" t="s">
        <v>1295</v>
      </c>
      <c r="C826" s="31" t="s">
        <v>1296</v>
      </c>
      <c r="D826" s="9" t="s">
        <v>957</v>
      </c>
    </row>
    <row r="827" spans="1:4">
      <c r="A827" s="830" t="s">
        <v>584</v>
      </c>
      <c r="B827" s="827" t="s">
        <v>1125</v>
      </c>
      <c r="C827" s="827" t="s">
        <v>586</v>
      </c>
      <c r="D827" s="9" t="s">
        <v>535</v>
      </c>
    </row>
    <row r="828" spans="1:4">
      <c r="A828" s="830" t="s">
        <v>241</v>
      </c>
      <c r="B828" s="31" t="s">
        <v>533</v>
      </c>
      <c r="C828" s="31" t="s">
        <v>534</v>
      </c>
      <c r="D828" s="9" t="s">
        <v>535</v>
      </c>
    </row>
    <row r="829" spans="1:4">
      <c r="A829" s="830" t="s">
        <v>831</v>
      </c>
      <c r="B829" s="31" t="s">
        <v>832</v>
      </c>
      <c r="C829" s="31" t="s">
        <v>833</v>
      </c>
      <c r="D829" s="9" t="s">
        <v>535</v>
      </c>
    </row>
    <row r="830" spans="1:4">
      <c r="A830" s="844" t="s">
        <v>1135</v>
      </c>
      <c r="B830" s="845" t="s">
        <v>1136</v>
      </c>
      <c r="C830" s="845" t="s">
        <v>1137</v>
      </c>
      <c r="D830" s="9" t="s">
        <v>535</v>
      </c>
    </row>
    <row r="831" spans="1:4" ht="15.75">
      <c r="A831" s="823" t="s">
        <v>529</v>
      </c>
      <c r="B831" s="1629" t="s">
        <v>394</v>
      </c>
      <c r="C831" s="1629"/>
      <c r="D831" s="4" t="s">
        <v>1221</v>
      </c>
    </row>
    <row r="832" spans="1:4">
      <c r="A832" s="824" t="s">
        <v>4</v>
      </c>
      <c r="B832" s="825" t="s">
        <v>5</v>
      </c>
      <c r="C832" s="825" t="s">
        <v>531</v>
      </c>
      <c r="D832" s="5" t="s">
        <v>532</v>
      </c>
    </row>
    <row r="833" spans="1:4">
      <c r="A833" s="826" t="s">
        <v>1983</v>
      </c>
      <c r="B833" s="827" t="s">
        <v>1984</v>
      </c>
      <c r="C833" s="827" t="s">
        <v>1985</v>
      </c>
      <c r="D833" s="6" t="s">
        <v>856</v>
      </c>
    </row>
    <row r="834" spans="1:4">
      <c r="A834" s="826" t="s">
        <v>1966</v>
      </c>
      <c r="B834" s="827" t="s">
        <v>1967</v>
      </c>
      <c r="C834" s="827" t="s">
        <v>1968</v>
      </c>
      <c r="D834" s="6" t="s">
        <v>535</v>
      </c>
    </row>
    <row r="835" spans="1:4">
      <c r="A835" s="873" t="s">
        <v>3305</v>
      </c>
      <c r="B835" s="827" t="s">
        <v>2052</v>
      </c>
      <c r="C835" s="827" t="s">
        <v>2053</v>
      </c>
      <c r="D835" s="6" t="s">
        <v>856</v>
      </c>
    </row>
    <row r="836" spans="1:4">
      <c r="A836" s="826" t="s">
        <v>2054</v>
      </c>
      <c r="B836" s="827" t="s">
        <v>2055</v>
      </c>
      <c r="C836" s="827" t="s">
        <v>2056</v>
      </c>
      <c r="D836" s="6" t="s">
        <v>535</v>
      </c>
    </row>
    <row r="837" spans="1:4">
      <c r="A837" s="826" t="s">
        <v>1024</v>
      </c>
      <c r="B837" s="827" t="s">
        <v>1025</v>
      </c>
      <c r="C837" s="827" t="s">
        <v>1026</v>
      </c>
      <c r="D837" s="6" t="s">
        <v>535</v>
      </c>
    </row>
    <row r="838" spans="1:4">
      <c r="A838" s="826" t="s">
        <v>868</v>
      </c>
      <c r="B838" s="827" t="s">
        <v>869</v>
      </c>
      <c r="C838" s="827" t="s">
        <v>870</v>
      </c>
      <c r="D838" s="6" t="s">
        <v>769</v>
      </c>
    </row>
    <row r="839" spans="1:4">
      <c r="A839" s="826" t="s">
        <v>2057</v>
      </c>
      <c r="B839" s="827" t="s">
        <v>2058</v>
      </c>
      <c r="C839" s="827" t="s">
        <v>2059</v>
      </c>
      <c r="D839" s="6" t="s">
        <v>535</v>
      </c>
    </row>
    <row r="840" spans="1:4">
      <c r="A840" s="826" t="s">
        <v>2025</v>
      </c>
      <c r="B840" s="827" t="s">
        <v>2026</v>
      </c>
      <c r="C840" s="827" t="s">
        <v>2027</v>
      </c>
      <c r="D840" s="6" t="s">
        <v>535</v>
      </c>
    </row>
    <row r="841" spans="1:4">
      <c r="A841" s="826" t="s">
        <v>2060</v>
      </c>
      <c r="B841" s="827" t="s">
        <v>2061</v>
      </c>
      <c r="C841" s="827" t="s">
        <v>2062</v>
      </c>
      <c r="D841" s="6" t="s">
        <v>535</v>
      </c>
    </row>
    <row r="842" spans="1:4">
      <c r="A842" s="826" t="s">
        <v>2016</v>
      </c>
      <c r="B842" s="827" t="s">
        <v>2017</v>
      </c>
      <c r="C842" s="827" t="s">
        <v>2018</v>
      </c>
      <c r="D842" s="6" t="s">
        <v>856</v>
      </c>
    </row>
    <row r="843" spans="1:4">
      <c r="A843" s="826" t="s">
        <v>2063</v>
      </c>
      <c r="B843" s="827" t="s">
        <v>2064</v>
      </c>
      <c r="C843" s="827" t="s">
        <v>2065</v>
      </c>
      <c r="D843" s="6" t="s">
        <v>535</v>
      </c>
    </row>
    <row r="844" spans="1:4">
      <c r="A844" s="874" t="s">
        <v>2066</v>
      </c>
      <c r="B844" s="875" t="s">
        <v>2067</v>
      </c>
      <c r="C844" s="875" t="s">
        <v>2068</v>
      </c>
      <c r="D844" s="6" t="s">
        <v>535</v>
      </c>
    </row>
    <row r="845" spans="1:4">
      <c r="A845" s="826" t="s">
        <v>2069</v>
      </c>
      <c r="B845" s="827" t="s">
        <v>2070</v>
      </c>
      <c r="C845" s="827" t="s">
        <v>2071</v>
      </c>
      <c r="D845" s="6" t="s">
        <v>535</v>
      </c>
    </row>
    <row r="846" spans="1:4">
      <c r="A846" s="826" t="s">
        <v>1989</v>
      </c>
      <c r="B846" s="827" t="s">
        <v>1990</v>
      </c>
      <c r="C846" s="827" t="s">
        <v>1991</v>
      </c>
      <c r="D846" s="6" t="s">
        <v>856</v>
      </c>
    </row>
    <row r="847" spans="1:4">
      <c r="A847" s="826" t="s">
        <v>2001</v>
      </c>
      <c r="B847" s="827" t="s">
        <v>2002</v>
      </c>
      <c r="C847" s="827" t="s">
        <v>2003</v>
      </c>
      <c r="D847" s="6" t="s">
        <v>856</v>
      </c>
    </row>
    <row r="848" spans="1:4">
      <c r="A848" s="826" t="s">
        <v>1945</v>
      </c>
      <c r="B848" s="827" t="s">
        <v>1946</v>
      </c>
      <c r="C848" s="827" t="s">
        <v>1947</v>
      </c>
      <c r="D848" s="6" t="s">
        <v>769</v>
      </c>
    </row>
    <row r="849" spans="1:4">
      <c r="A849" s="826" t="s">
        <v>2072</v>
      </c>
      <c r="B849" s="827" t="s">
        <v>2073</v>
      </c>
      <c r="C849" s="827" t="s">
        <v>2074</v>
      </c>
      <c r="D849" s="6" t="s">
        <v>799</v>
      </c>
    </row>
    <row r="850" spans="1:4">
      <c r="A850" s="826" t="s">
        <v>2075</v>
      </c>
      <c r="B850" s="827" t="s">
        <v>2076</v>
      </c>
      <c r="C850" s="827" t="s">
        <v>2077</v>
      </c>
      <c r="D850" s="6" t="s">
        <v>2075</v>
      </c>
    </row>
    <row r="851" spans="1:4">
      <c r="A851" s="826" t="s">
        <v>2033</v>
      </c>
      <c r="B851" s="827" t="s">
        <v>2034</v>
      </c>
      <c r="C851" s="827" t="s">
        <v>2035</v>
      </c>
      <c r="D851" s="6" t="s">
        <v>799</v>
      </c>
    </row>
    <row r="852" spans="1:4">
      <c r="A852" s="826" t="s">
        <v>2078</v>
      </c>
      <c r="B852" s="827" t="s">
        <v>2079</v>
      </c>
      <c r="C852" s="827" t="s">
        <v>2080</v>
      </c>
      <c r="D852" s="6" t="s">
        <v>769</v>
      </c>
    </row>
    <row r="853" spans="1:4">
      <c r="A853" s="826" t="s">
        <v>882</v>
      </c>
      <c r="B853" s="827" t="s">
        <v>883</v>
      </c>
      <c r="C853" s="13" t="s">
        <v>884</v>
      </c>
      <c r="D853" s="6" t="s">
        <v>843</v>
      </c>
    </row>
    <row r="854" spans="1:4">
      <c r="A854" s="826" t="s">
        <v>27</v>
      </c>
      <c r="B854" s="827" t="s">
        <v>731</v>
      </c>
      <c r="C854" s="827" t="s">
        <v>675</v>
      </c>
      <c r="D854" s="6"/>
    </row>
    <row r="855" spans="1:4">
      <c r="A855" s="826" t="s">
        <v>2081</v>
      </c>
      <c r="B855" s="827" t="s">
        <v>2082</v>
      </c>
      <c r="C855" s="827" t="s">
        <v>2083</v>
      </c>
      <c r="D855" s="6" t="s">
        <v>535</v>
      </c>
    </row>
    <row r="856" spans="1:4">
      <c r="A856" s="857" t="s">
        <v>1995</v>
      </c>
      <c r="B856" s="848" t="s">
        <v>1996</v>
      </c>
      <c r="C856" s="848" t="s">
        <v>1997</v>
      </c>
      <c r="D856" s="42" t="s">
        <v>769</v>
      </c>
    </row>
    <row r="857" spans="1:4">
      <c r="A857" s="826" t="s">
        <v>2084</v>
      </c>
      <c r="B857" s="827" t="s">
        <v>2085</v>
      </c>
      <c r="C857" s="827" t="s">
        <v>2086</v>
      </c>
      <c r="D857" s="43" t="s">
        <v>843</v>
      </c>
    </row>
    <row r="858" spans="1:4">
      <c r="A858" s="826" t="s">
        <v>2087</v>
      </c>
      <c r="B858" s="827" t="s">
        <v>2088</v>
      </c>
      <c r="C858" s="827"/>
      <c r="D858" s="43"/>
    </row>
    <row r="859" spans="1:4">
      <c r="A859" s="826" t="s">
        <v>2010</v>
      </c>
      <c r="B859" s="827" t="s">
        <v>2011</v>
      </c>
      <c r="C859" s="827" t="s">
        <v>2012</v>
      </c>
      <c r="D859" s="43" t="s">
        <v>769</v>
      </c>
    </row>
    <row r="860" spans="1:4">
      <c r="A860" s="826" t="s">
        <v>2089</v>
      </c>
      <c r="B860" s="827" t="s">
        <v>2090</v>
      </c>
      <c r="C860" s="827" t="s">
        <v>2091</v>
      </c>
      <c r="D860" s="6" t="s">
        <v>542</v>
      </c>
    </row>
    <row r="861" spans="1:4">
      <c r="A861" s="826" t="s">
        <v>2092</v>
      </c>
      <c r="B861" s="827" t="s">
        <v>2093</v>
      </c>
      <c r="C861" s="827" t="s">
        <v>2094</v>
      </c>
      <c r="D861" s="6" t="s">
        <v>843</v>
      </c>
    </row>
    <row r="862" spans="1:4">
      <c r="A862" s="826" t="s">
        <v>1998</v>
      </c>
      <c r="B862" s="31" t="s">
        <v>1999</v>
      </c>
      <c r="C862" s="31" t="s">
        <v>2000</v>
      </c>
      <c r="D862" s="9" t="s">
        <v>542</v>
      </c>
    </row>
    <row r="863" spans="1:4">
      <c r="A863" s="826" t="s">
        <v>2036</v>
      </c>
      <c r="B863" s="827" t="s">
        <v>1362</v>
      </c>
      <c r="C863" s="827" t="s">
        <v>1363</v>
      </c>
      <c r="D863" s="6" t="s">
        <v>799</v>
      </c>
    </row>
    <row r="864" spans="1:4">
      <c r="A864" s="826" t="s">
        <v>2095</v>
      </c>
      <c r="B864" s="827" t="s">
        <v>2096</v>
      </c>
      <c r="C864" s="827" t="s">
        <v>2097</v>
      </c>
      <c r="D864" s="6" t="s">
        <v>856</v>
      </c>
    </row>
    <row r="865" spans="1:4">
      <c r="A865" s="830" t="s">
        <v>2019</v>
      </c>
      <c r="B865" s="31" t="s">
        <v>2020</v>
      </c>
      <c r="C865" s="31" t="s">
        <v>2021</v>
      </c>
      <c r="D865" s="9" t="s">
        <v>542</v>
      </c>
    </row>
    <row r="866" spans="1:4">
      <c r="A866" s="830" t="s">
        <v>2098</v>
      </c>
      <c r="B866" s="31" t="s">
        <v>2099</v>
      </c>
      <c r="C866" s="31" t="s">
        <v>2100</v>
      </c>
      <c r="D866" s="9" t="s">
        <v>535</v>
      </c>
    </row>
    <row r="867" spans="1:4">
      <c r="A867" s="876" t="s">
        <v>2101</v>
      </c>
      <c r="B867" s="877" t="s">
        <v>2102</v>
      </c>
      <c r="C867" s="877" t="s">
        <v>2103</v>
      </c>
      <c r="D867" s="44" t="s">
        <v>769</v>
      </c>
    </row>
    <row r="868" spans="1:4">
      <c r="A868" s="878" t="s">
        <v>2104</v>
      </c>
      <c r="B868" s="45" t="s">
        <v>2105</v>
      </c>
      <c r="C868" s="45" t="s">
        <v>2106</v>
      </c>
      <c r="D868" s="46" t="s">
        <v>542</v>
      </c>
    </row>
    <row r="869" spans="1:4">
      <c r="A869" s="828" t="s">
        <v>2107</v>
      </c>
      <c r="B869" s="829" t="s">
        <v>2108</v>
      </c>
      <c r="C869" s="829" t="s">
        <v>2109</v>
      </c>
      <c r="D869" s="9" t="s">
        <v>535</v>
      </c>
    </row>
    <row r="870" spans="1:4">
      <c r="A870" s="830" t="s">
        <v>1986</v>
      </c>
      <c r="B870" s="31" t="s">
        <v>1987</v>
      </c>
      <c r="C870" s="31" t="s">
        <v>1988</v>
      </c>
      <c r="D870" s="9" t="s">
        <v>799</v>
      </c>
    </row>
    <row r="871" spans="1:4" ht="15.75">
      <c r="A871" s="823" t="s">
        <v>529</v>
      </c>
      <c r="B871" s="814" t="s">
        <v>2110</v>
      </c>
      <c r="C871" s="814"/>
      <c r="D871" s="4" t="s">
        <v>1293</v>
      </c>
    </row>
    <row r="872" spans="1:4">
      <c r="A872" s="824" t="s">
        <v>4</v>
      </c>
      <c r="B872" s="825" t="s">
        <v>5</v>
      </c>
      <c r="C872" s="825" t="s">
        <v>531</v>
      </c>
      <c r="D872" s="5" t="s">
        <v>532</v>
      </c>
    </row>
    <row r="873" spans="1:4">
      <c r="A873" s="830" t="s">
        <v>1030</v>
      </c>
      <c r="B873" s="31" t="s">
        <v>1031</v>
      </c>
      <c r="C873" s="31"/>
      <c r="D873" s="9" t="s">
        <v>542</v>
      </c>
    </row>
    <row r="874" spans="1:4">
      <c r="A874" s="830" t="s">
        <v>1265</v>
      </c>
      <c r="B874" s="31" t="s">
        <v>1266</v>
      </c>
      <c r="C874" s="31" t="s">
        <v>1314</v>
      </c>
      <c r="D874" s="9" t="s">
        <v>542</v>
      </c>
    </row>
    <row r="875" spans="1:4">
      <c r="A875" s="830" t="s">
        <v>1284</v>
      </c>
      <c r="B875" s="31" t="s">
        <v>1285</v>
      </c>
      <c r="C875" s="31"/>
      <c r="D875" s="9" t="s">
        <v>542</v>
      </c>
    </row>
    <row r="876" spans="1:4">
      <c r="A876" s="830" t="s">
        <v>1275</v>
      </c>
      <c r="B876" s="31" t="s">
        <v>1276</v>
      </c>
      <c r="C876" s="31"/>
      <c r="D876" s="9" t="s">
        <v>542</v>
      </c>
    </row>
    <row r="877" spans="1:4">
      <c r="A877" s="830" t="s">
        <v>1269</v>
      </c>
      <c r="B877" s="31" t="s">
        <v>1270</v>
      </c>
      <c r="C877" s="31"/>
      <c r="D877" s="9" t="s">
        <v>542</v>
      </c>
    </row>
    <row r="878" spans="1:4">
      <c r="A878" s="830" t="s">
        <v>1255</v>
      </c>
      <c r="B878" s="31" t="s">
        <v>1256</v>
      </c>
      <c r="C878" s="31" t="s">
        <v>1313</v>
      </c>
      <c r="D878" s="9" t="s">
        <v>542</v>
      </c>
    </row>
    <row r="879" spans="1:4">
      <c r="A879" s="830" t="s">
        <v>1261</v>
      </c>
      <c r="B879" s="31" t="s">
        <v>1262</v>
      </c>
      <c r="C879" s="31" t="s">
        <v>1312</v>
      </c>
      <c r="D879" s="9" t="s">
        <v>542</v>
      </c>
    </row>
    <row r="880" spans="1:4">
      <c r="A880" s="830" t="s">
        <v>1222</v>
      </c>
      <c r="B880" s="31" t="s">
        <v>1223</v>
      </c>
      <c r="C880" s="31"/>
      <c r="D880" s="9" t="s">
        <v>542</v>
      </c>
    </row>
    <row r="881" spans="1:4">
      <c r="A881" s="830" t="s">
        <v>1288</v>
      </c>
      <c r="B881" s="31" t="s">
        <v>1289</v>
      </c>
      <c r="C881" s="31"/>
      <c r="D881" s="9" t="s">
        <v>542</v>
      </c>
    </row>
    <row r="882" spans="1:4">
      <c r="A882" s="830" t="s">
        <v>1267</v>
      </c>
      <c r="B882" s="31" t="s">
        <v>1268</v>
      </c>
      <c r="C882" s="31"/>
      <c r="D882" s="9" t="s">
        <v>542</v>
      </c>
    </row>
    <row r="883" spans="1:4">
      <c r="A883" s="830" t="s">
        <v>1286</v>
      </c>
      <c r="B883" s="31" t="s">
        <v>1287</v>
      </c>
      <c r="C883" s="31"/>
      <c r="D883" s="9" t="s">
        <v>542</v>
      </c>
    </row>
    <row r="884" spans="1:4">
      <c r="A884" s="830" t="s">
        <v>1273</v>
      </c>
      <c r="B884" s="31" t="s">
        <v>1274</v>
      </c>
      <c r="C884" s="31"/>
      <c r="D884" s="9" t="s">
        <v>542</v>
      </c>
    </row>
    <row r="885" spans="1:4">
      <c r="A885" s="830" t="s">
        <v>539</v>
      </c>
      <c r="B885" s="31" t="s">
        <v>540</v>
      </c>
      <c r="C885" s="31"/>
      <c r="D885" s="9" t="s">
        <v>542</v>
      </c>
    </row>
    <row r="886" spans="1:4">
      <c r="A886" s="830" t="s">
        <v>554</v>
      </c>
      <c r="B886" s="31" t="s">
        <v>555</v>
      </c>
      <c r="C886" s="31"/>
      <c r="D886" s="9" t="s">
        <v>542</v>
      </c>
    </row>
    <row r="887" spans="1:4">
      <c r="A887" s="830" t="s">
        <v>1250</v>
      </c>
      <c r="B887" s="31" t="s">
        <v>1251</v>
      </c>
      <c r="C887" s="31"/>
      <c r="D887" s="9" t="s">
        <v>542</v>
      </c>
    </row>
    <row r="888" spans="1:4">
      <c r="A888" s="830" t="s">
        <v>2111</v>
      </c>
      <c r="B888" s="31" t="s">
        <v>2112</v>
      </c>
      <c r="C888" s="31" t="s">
        <v>2113</v>
      </c>
      <c r="D888" s="9" t="s">
        <v>542</v>
      </c>
    </row>
    <row r="889" spans="1:4">
      <c r="A889" s="830" t="s">
        <v>1234</v>
      </c>
      <c r="B889" s="31" t="s">
        <v>1235</v>
      </c>
      <c r="C889" s="31"/>
      <c r="D889" s="9" t="s">
        <v>542</v>
      </c>
    </row>
    <row r="890" spans="1:4">
      <c r="A890" s="830" t="s">
        <v>1246</v>
      </c>
      <c r="B890" s="31" t="s">
        <v>1247</v>
      </c>
      <c r="C890" s="31"/>
      <c r="D890" s="9" t="s">
        <v>542</v>
      </c>
    </row>
    <row r="891" spans="1:4">
      <c r="A891" s="830" t="s">
        <v>174</v>
      </c>
      <c r="B891" s="31" t="s">
        <v>1259</v>
      </c>
      <c r="C891" s="31" t="s">
        <v>1260</v>
      </c>
      <c r="D891" s="9" t="s">
        <v>542</v>
      </c>
    </row>
    <row r="892" spans="1:4">
      <c r="A892" s="830" t="s">
        <v>539</v>
      </c>
      <c r="B892" s="31" t="s">
        <v>540</v>
      </c>
      <c r="C892" s="31"/>
      <c r="D892" s="9" t="s">
        <v>542</v>
      </c>
    </row>
    <row r="893" spans="1:4" ht="15.75">
      <c r="A893" s="823" t="s">
        <v>529</v>
      </c>
      <c r="B893" s="815" t="s">
        <v>430</v>
      </c>
      <c r="C893" s="816"/>
      <c r="D893" s="4" t="s">
        <v>678</v>
      </c>
    </row>
    <row r="894" spans="1:4">
      <c r="A894" s="824" t="s">
        <v>4</v>
      </c>
      <c r="B894" s="825" t="s">
        <v>5</v>
      </c>
      <c r="C894" s="825" t="s">
        <v>531</v>
      </c>
      <c r="D894" s="5" t="s">
        <v>532</v>
      </c>
    </row>
    <row r="895" spans="1:4">
      <c r="A895" s="830" t="s">
        <v>2114</v>
      </c>
      <c r="B895" s="31" t="s">
        <v>2115</v>
      </c>
      <c r="C895" s="31" t="s">
        <v>2116</v>
      </c>
      <c r="D895" s="9" t="s">
        <v>799</v>
      </c>
    </row>
    <row r="896" spans="1:4">
      <c r="A896" s="830" t="s">
        <v>431</v>
      </c>
      <c r="B896" s="31" t="s">
        <v>2117</v>
      </c>
      <c r="C896" s="31" t="s">
        <v>2118</v>
      </c>
      <c r="D896" s="9" t="s">
        <v>799</v>
      </c>
    </row>
    <row r="897" spans="1:4">
      <c r="A897" s="830" t="s">
        <v>862</v>
      </c>
      <c r="B897" s="31" t="s">
        <v>863</v>
      </c>
      <c r="C897" s="31" t="s">
        <v>864</v>
      </c>
      <c r="D897" s="9" t="s">
        <v>799</v>
      </c>
    </row>
    <row r="898" spans="1:4">
      <c r="A898" s="830" t="s">
        <v>2119</v>
      </c>
      <c r="B898" s="31" t="s">
        <v>2120</v>
      </c>
      <c r="C898" s="31" t="s">
        <v>2121</v>
      </c>
      <c r="D898" s="9" t="s">
        <v>799</v>
      </c>
    </row>
    <row r="899" spans="1:4">
      <c r="A899" s="830" t="s">
        <v>865</v>
      </c>
      <c r="B899" s="31" t="s">
        <v>866</v>
      </c>
      <c r="C899" s="31" t="s">
        <v>867</v>
      </c>
      <c r="D899" s="9" t="s">
        <v>799</v>
      </c>
    </row>
    <row r="900" spans="1:4">
      <c r="A900" s="830" t="s">
        <v>2122</v>
      </c>
      <c r="B900" s="31" t="s">
        <v>2123</v>
      </c>
      <c r="C900" s="31" t="s">
        <v>2124</v>
      </c>
      <c r="D900" s="9" t="s">
        <v>799</v>
      </c>
    </row>
    <row r="901" spans="1:4">
      <c r="A901" s="830" t="s">
        <v>2125</v>
      </c>
      <c r="B901" s="31" t="s">
        <v>2126</v>
      </c>
      <c r="C901" s="31" t="s">
        <v>2127</v>
      </c>
      <c r="D901" s="9" t="s">
        <v>799</v>
      </c>
    </row>
    <row r="902" spans="1:4">
      <c r="A902" s="826" t="s">
        <v>868</v>
      </c>
      <c r="B902" s="827" t="s">
        <v>869</v>
      </c>
      <c r="C902" s="827" t="s">
        <v>870</v>
      </c>
      <c r="D902" s="6" t="s">
        <v>769</v>
      </c>
    </row>
    <row r="903" spans="1:4">
      <c r="A903" s="826" t="s">
        <v>1945</v>
      </c>
      <c r="B903" s="827" t="s">
        <v>1946</v>
      </c>
      <c r="C903" s="827" t="s">
        <v>1947</v>
      </c>
      <c r="D903" s="6" t="s">
        <v>769</v>
      </c>
    </row>
    <row r="904" spans="1:4">
      <c r="A904" s="830" t="s">
        <v>1294</v>
      </c>
      <c r="B904" s="31" t="s">
        <v>1295</v>
      </c>
      <c r="C904" s="31" t="s">
        <v>1296</v>
      </c>
      <c r="D904" s="9" t="s">
        <v>769</v>
      </c>
    </row>
    <row r="905" spans="1:4">
      <c r="A905" s="830" t="s">
        <v>2128</v>
      </c>
      <c r="B905" s="31" t="s">
        <v>2129</v>
      </c>
      <c r="C905" s="31" t="s">
        <v>2130</v>
      </c>
      <c r="D905" s="9" t="s">
        <v>769</v>
      </c>
    </row>
    <row r="906" spans="1:4">
      <c r="A906" s="830" t="s">
        <v>1666</v>
      </c>
      <c r="B906" s="31" t="s">
        <v>1667</v>
      </c>
      <c r="C906" s="31" t="s">
        <v>1925</v>
      </c>
      <c r="D906" s="9" t="s">
        <v>769</v>
      </c>
    </row>
    <row r="907" spans="1:4">
      <c r="A907" s="830" t="s">
        <v>2131</v>
      </c>
      <c r="B907" s="31" t="s">
        <v>2132</v>
      </c>
      <c r="C907" s="31" t="s">
        <v>2133</v>
      </c>
      <c r="D907" s="9" t="s">
        <v>843</v>
      </c>
    </row>
    <row r="908" spans="1:4">
      <c r="A908" s="830" t="s">
        <v>2134</v>
      </c>
      <c r="B908" s="31" t="s">
        <v>674</v>
      </c>
      <c r="C908" s="31" t="s">
        <v>675</v>
      </c>
      <c r="D908" s="9"/>
    </row>
    <row r="909" spans="1:4">
      <c r="A909" s="830" t="s">
        <v>2135</v>
      </c>
      <c r="B909" s="31" t="s">
        <v>2136</v>
      </c>
      <c r="C909" s="31" t="s">
        <v>2137</v>
      </c>
      <c r="D909" s="9"/>
    </row>
    <row r="910" spans="1:4" ht="15.75">
      <c r="A910" s="823" t="s">
        <v>529</v>
      </c>
      <c r="B910" s="1629" t="s">
        <v>2138</v>
      </c>
      <c r="C910" s="1629"/>
      <c r="D910" s="4" t="s">
        <v>1293</v>
      </c>
    </row>
    <row r="911" spans="1:4">
      <c r="A911" s="824" t="s">
        <v>4</v>
      </c>
      <c r="B911" s="825" t="s">
        <v>5</v>
      </c>
      <c r="C911" s="825" t="s">
        <v>531</v>
      </c>
      <c r="D911" s="5" t="s">
        <v>532</v>
      </c>
    </row>
    <row r="912" spans="1:4">
      <c r="A912" s="826" t="s">
        <v>736</v>
      </c>
      <c r="B912" s="827" t="s">
        <v>737</v>
      </c>
      <c r="C912" s="829" t="s">
        <v>738</v>
      </c>
      <c r="D912" s="6" t="s">
        <v>957</v>
      </c>
    </row>
    <row r="913" spans="1:4">
      <c r="A913" s="826" t="s">
        <v>957</v>
      </c>
      <c r="B913" s="827" t="s">
        <v>2139</v>
      </c>
      <c r="C913" s="879" t="s">
        <v>2140</v>
      </c>
      <c r="D913" s="6" t="s">
        <v>957</v>
      </c>
    </row>
    <row r="914" spans="1:4">
      <c r="A914" s="826" t="s">
        <v>1161</v>
      </c>
      <c r="B914" s="827" t="s">
        <v>1162</v>
      </c>
      <c r="C914" s="829" t="s">
        <v>1163</v>
      </c>
      <c r="D914" s="6" t="s">
        <v>856</v>
      </c>
    </row>
    <row r="915" spans="1:4">
      <c r="A915" s="826" t="s">
        <v>2141</v>
      </c>
      <c r="B915" s="827" t="s">
        <v>2142</v>
      </c>
      <c r="C915" s="829" t="s">
        <v>2143</v>
      </c>
      <c r="D915" s="6" t="s">
        <v>843</v>
      </c>
    </row>
    <row r="916" spans="1:4">
      <c r="A916" s="826" t="s">
        <v>1242</v>
      </c>
      <c r="B916" s="827" t="s">
        <v>1243</v>
      </c>
      <c r="C916" s="827" t="s">
        <v>2144</v>
      </c>
      <c r="D916" s="6" t="s">
        <v>542</v>
      </c>
    </row>
    <row r="917" spans="1:4">
      <c r="A917" s="826" t="s">
        <v>1317</v>
      </c>
      <c r="B917" s="827" t="s">
        <v>1318</v>
      </c>
      <c r="C917" s="827" t="s">
        <v>1319</v>
      </c>
      <c r="D917" s="6" t="s">
        <v>843</v>
      </c>
    </row>
    <row r="918" spans="1:4">
      <c r="A918" s="826" t="s">
        <v>2145</v>
      </c>
      <c r="B918" s="827" t="s">
        <v>2146</v>
      </c>
      <c r="C918" s="827" t="s">
        <v>2147</v>
      </c>
      <c r="D918" s="6" t="s">
        <v>957</v>
      </c>
    </row>
    <row r="919" spans="1:4">
      <c r="A919" s="826" t="s">
        <v>1593</v>
      </c>
      <c r="B919" s="827" t="s">
        <v>1594</v>
      </c>
      <c r="C919" s="829" t="s">
        <v>1647</v>
      </c>
      <c r="D919" s="6" t="s">
        <v>856</v>
      </c>
    </row>
    <row r="920" spans="1:4">
      <c r="A920" s="826" t="s">
        <v>2148</v>
      </c>
      <c r="B920" s="827" t="s">
        <v>2149</v>
      </c>
      <c r="C920" s="829" t="s">
        <v>2150</v>
      </c>
      <c r="D920" s="6" t="s">
        <v>542</v>
      </c>
    </row>
    <row r="921" spans="1:4">
      <c r="A921" s="826" t="s">
        <v>1932</v>
      </c>
      <c r="B921" s="827" t="s">
        <v>1933</v>
      </c>
      <c r="C921" s="829" t="s">
        <v>1934</v>
      </c>
      <c r="D921" s="6" t="s">
        <v>843</v>
      </c>
    </row>
    <row r="922" spans="1:4">
      <c r="A922" s="826" t="s">
        <v>1309</v>
      </c>
      <c r="B922" s="827" t="s">
        <v>1310</v>
      </c>
      <c r="C922" s="829" t="s">
        <v>1311</v>
      </c>
      <c r="D922" s="6" t="s">
        <v>799</v>
      </c>
    </row>
    <row r="923" spans="1:4">
      <c r="A923" s="826" t="s">
        <v>1367</v>
      </c>
      <c r="B923" s="827" t="s">
        <v>1368</v>
      </c>
      <c r="C923" s="829" t="s">
        <v>1369</v>
      </c>
      <c r="D923" s="6" t="s">
        <v>799</v>
      </c>
    </row>
    <row r="924" spans="1:4">
      <c r="A924" s="826" t="s">
        <v>2151</v>
      </c>
      <c r="B924" s="827" t="s">
        <v>1530</v>
      </c>
      <c r="C924" s="827" t="s">
        <v>1531</v>
      </c>
      <c r="D924" s="6" t="s">
        <v>856</v>
      </c>
    </row>
    <row r="925" spans="1:4">
      <c r="A925" s="826" t="s">
        <v>1255</v>
      </c>
      <c r="B925" s="827" t="s">
        <v>1256</v>
      </c>
      <c r="C925" s="847" t="s">
        <v>1313</v>
      </c>
      <c r="D925" s="6" t="s">
        <v>542</v>
      </c>
    </row>
    <row r="926" spans="1:4">
      <c r="A926" s="826" t="s">
        <v>2152</v>
      </c>
      <c r="B926" s="827" t="s">
        <v>2153</v>
      </c>
      <c r="C926" s="827" t="s">
        <v>2154</v>
      </c>
      <c r="D926" s="6" t="s">
        <v>535</v>
      </c>
    </row>
    <row r="927" spans="1:4">
      <c r="A927" s="826" t="s">
        <v>1261</v>
      </c>
      <c r="B927" s="827" t="s">
        <v>1262</v>
      </c>
      <c r="C927" s="827" t="s">
        <v>1312</v>
      </c>
      <c r="D927" s="6" t="s">
        <v>542</v>
      </c>
    </row>
    <row r="928" spans="1:4">
      <c r="A928" s="826" t="s">
        <v>1309</v>
      </c>
      <c r="B928" s="827" t="s">
        <v>1266</v>
      </c>
      <c r="C928" s="827" t="s">
        <v>1314</v>
      </c>
      <c r="D928" s="6" t="s">
        <v>542</v>
      </c>
    </row>
    <row r="929" spans="1:4">
      <c r="A929" s="826" t="s">
        <v>2155</v>
      </c>
      <c r="B929" s="827" t="s">
        <v>2156</v>
      </c>
      <c r="C929" s="827" t="s">
        <v>2157</v>
      </c>
      <c r="D929" s="6" t="s">
        <v>843</v>
      </c>
    </row>
    <row r="930" spans="1:4">
      <c r="A930" s="826" t="s">
        <v>1945</v>
      </c>
      <c r="B930" s="827" t="s">
        <v>1946</v>
      </c>
      <c r="C930" s="827" t="s">
        <v>1947</v>
      </c>
      <c r="D930" s="6" t="s">
        <v>957</v>
      </c>
    </row>
    <row r="931" spans="1:4">
      <c r="A931" s="826" t="s">
        <v>1957</v>
      </c>
      <c r="B931" s="827" t="s">
        <v>1958</v>
      </c>
      <c r="C931" s="827" t="s">
        <v>1959</v>
      </c>
      <c r="D931" s="6" t="s">
        <v>957</v>
      </c>
    </row>
    <row r="932" spans="1:4">
      <c r="A932" s="826" t="s">
        <v>1963</v>
      </c>
      <c r="B932" s="827" t="s">
        <v>1964</v>
      </c>
      <c r="C932" s="827" t="s">
        <v>1965</v>
      </c>
      <c r="D932" s="6" t="s">
        <v>957</v>
      </c>
    </row>
    <row r="933" spans="1:4">
      <c r="A933" s="826" t="s">
        <v>1948</v>
      </c>
      <c r="B933" s="827" t="s">
        <v>1949</v>
      </c>
      <c r="C933" s="827" t="s">
        <v>1950</v>
      </c>
      <c r="D933" s="6" t="s">
        <v>957</v>
      </c>
    </row>
    <row r="934" spans="1:4">
      <c r="A934" s="826" t="s">
        <v>1954</v>
      </c>
      <c r="B934" s="827" t="s">
        <v>1955</v>
      </c>
      <c r="C934" s="827" t="s">
        <v>1956</v>
      </c>
      <c r="D934" s="6" t="s">
        <v>769</v>
      </c>
    </row>
    <row r="935" spans="1:4">
      <c r="A935" s="826" t="s">
        <v>2158</v>
      </c>
      <c r="B935" s="827" t="s">
        <v>2159</v>
      </c>
      <c r="C935" s="827" t="s">
        <v>2160</v>
      </c>
      <c r="D935" s="6" t="s">
        <v>542</v>
      </c>
    </row>
    <row r="936" spans="1:4">
      <c r="A936" s="826" t="s">
        <v>2161</v>
      </c>
      <c r="B936" s="827" t="s">
        <v>2162</v>
      </c>
      <c r="C936" s="827" t="s">
        <v>2163</v>
      </c>
      <c r="D936" s="6" t="s">
        <v>843</v>
      </c>
    </row>
    <row r="937" spans="1:4">
      <c r="A937" s="826" t="s">
        <v>1012</v>
      </c>
      <c r="B937" s="827" t="s">
        <v>1013</v>
      </c>
      <c r="C937" s="827" t="s">
        <v>1014</v>
      </c>
      <c r="D937" s="6" t="s">
        <v>856</v>
      </c>
    </row>
    <row r="938" spans="1:4">
      <c r="A938" s="826" t="s">
        <v>2164</v>
      </c>
      <c r="B938" s="827" t="s">
        <v>2165</v>
      </c>
      <c r="C938" s="827" t="s">
        <v>2166</v>
      </c>
      <c r="D938" s="6" t="s">
        <v>799</v>
      </c>
    </row>
    <row r="939" spans="1:4">
      <c r="A939" s="826" t="s">
        <v>2069</v>
      </c>
      <c r="B939" s="15" t="s">
        <v>2167</v>
      </c>
      <c r="C939" s="47" t="s">
        <v>2071</v>
      </c>
      <c r="D939" s="6" t="s">
        <v>535</v>
      </c>
    </row>
    <row r="940" spans="1:4">
      <c r="A940" s="826" t="s">
        <v>871</v>
      </c>
      <c r="B940" s="827" t="s">
        <v>872</v>
      </c>
      <c r="C940" s="827" t="s">
        <v>873</v>
      </c>
      <c r="D940" s="6" t="s">
        <v>769</v>
      </c>
    </row>
    <row r="941" spans="1:4">
      <c r="A941" s="826" t="s">
        <v>1068</v>
      </c>
      <c r="B941" s="827" t="s">
        <v>1069</v>
      </c>
      <c r="C941" s="827" t="s">
        <v>1070</v>
      </c>
      <c r="D941" s="6" t="s">
        <v>769</v>
      </c>
    </row>
    <row r="942" spans="1:4">
      <c r="A942" s="826" t="s">
        <v>2168</v>
      </c>
      <c r="B942" s="827" t="s">
        <v>2169</v>
      </c>
      <c r="C942" s="827" t="s">
        <v>2170</v>
      </c>
      <c r="D942" s="6" t="s">
        <v>769</v>
      </c>
    </row>
    <row r="943" spans="1:4">
      <c r="A943" s="826" t="s">
        <v>879</v>
      </c>
      <c r="B943" s="827" t="s">
        <v>880</v>
      </c>
      <c r="C943" s="827" t="s">
        <v>881</v>
      </c>
      <c r="D943" s="6" t="s">
        <v>769</v>
      </c>
    </row>
    <row r="944" spans="1:4">
      <c r="A944" s="826" t="s">
        <v>1975</v>
      </c>
      <c r="B944" s="827" t="s">
        <v>1976</v>
      </c>
      <c r="C944" s="827" t="s">
        <v>1977</v>
      </c>
      <c r="D944" s="6" t="s">
        <v>799</v>
      </c>
    </row>
    <row r="945" spans="1:4">
      <c r="A945" s="826" t="s">
        <v>2171</v>
      </c>
      <c r="B945" s="827" t="s">
        <v>2172</v>
      </c>
      <c r="C945" s="827" t="s">
        <v>2173</v>
      </c>
      <c r="D945" s="6" t="s">
        <v>799</v>
      </c>
    </row>
    <row r="946" spans="1:4">
      <c r="A946" s="826" t="s">
        <v>2174</v>
      </c>
      <c r="B946" s="827" t="s">
        <v>2175</v>
      </c>
      <c r="C946" s="827" t="s">
        <v>2176</v>
      </c>
      <c r="D946" s="6" t="s">
        <v>843</v>
      </c>
    </row>
    <row r="947" spans="1:4">
      <c r="A947" s="826" t="s">
        <v>2131</v>
      </c>
      <c r="B947" s="827" t="s">
        <v>2132</v>
      </c>
      <c r="C947" s="827" t="s">
        <v>2177</v>
      </c>
      <c r="D947" s="6" t="s">
        <v>843</v>
      </c>
    </row>
    <row r="948" spans="1:4">
      <c r="A948" s="826" t="s">
        <v>623</v>
      </c>
      <c r="B948" s="827" t="s">
        <v>624</v>
      </c>
      <c r="C948" s="827" t="s">
        <v>625</v>
      </c>
      <c r="D948" s="6" t="s">
        <v>535</v>
      </c>
    </row>
    <row r="949" spans="1:4">
      <c r="A949" s="830" t="s">
        <v>2135</v>
      </c>
      <c r="B949" s="31" t="s">
        <v>2136</v>
      </c>
      <c r="C949" s="31" t="s">
        <v>2178</v>
      </c>
      <c r="D949" s="9" t="s">
        <v>799</v>
      </c>
    </row>
    <row r="950" spans="1:4">
      <c r="A950" s="844" t="s">
        <v>2179</v>
      </c>
      <c r="B950" s="845" t="s">
        <v>2180</v>
      </c>
      <c r="C950" s="845" t="s">
        <v>2181</v>
      </c>
      <c r="D950" s="21" t="s">
        <v>542</v>
      </c>
    </row>
    <row r="951" spans="1:4">
      <c r="A951" s="844" t="s">
        <v>2182</v>
      </c>
      <c r="B951" s="845" t="s">
        <v>2183</v>
      </c>
      <c r="C951" s="845" t="s">
        <v>2184</v>
      </c>
      <c r="D951" s="21" t="s">
        <v>799</v>
      </c>
    </row>
    <row r="952" spans="1:4">
      <c r="A952" s="834" t="s">
        <v>2119</v>
      </c>
      <c r="B952" s="835" t="s">
        <v>2120</v>
      </c>
      <c r="C952" s="835" t="s">
        <v>2121</v>
      </c>
      <c r="D952" s="14" t="s">
        <v>799</v>
      </c>
    </row>
    <row r="953" spans="1:4">
      <c r="A953" s="836" t="s">
        <v>2185</v>
      </c>
      <c r="B953" s="880" t="s">
        <v>2186</v>
      </c>
      <c r="C953" s="880" t="s">
        <v>2187</v>
      </c>
      <c r="D953" s="13"/>
    </row>
    <row r="954" spans="1:4">
      <c r="A954" s="836" t="s">
        <v>2188</v>
      </c>
      <c r="B954" s="880" t="s">
        <v>2189</v>
      </c>
      <c r="C954" s="881" t="s">
        <v>2190</v>
      </c>
      <c r="D954" s="13"/>
    </row>
    <row r="955" spans="1:4">
      <c r="A955" s="836" t="s">
        <v>2066</v>
      </c>
      <c r="B955" s="880" t="s">
        <v>2067</v>
      </c>
      <c r="C955" s="65" t="s">
        <v>2068</v>
      </c>
      <c r="D955" s="13"/>
    </row>
    <row r="956" spans="1:4">
      <c r="A956" s="836" t="s">
        <v>2025</v>
      </c>
      <c r="B956" s="880" t="s">
        <v>2026</v>
      </c>
      <c r="C956" s="65" t="s">
        <v>2027</v>
      </c>
      <c r="D956" s="13"/>
    </row>
    <row r="957" spans="1:4" ht="15.75">
      <c r="A957" s="823" t="s">
        <v>529</v>
      </c>
      <c r="B957" s="814" t="s">
        <v>2191</v>
      </c>
      <c r="C957" s="814"/>
      <c r="D957" s="4" t="s">
        <v>1293</v>
      </c>
    </row>
    <row r="958" spans="1:4">
      <c r="A958" s="824" t="s">
        <v>4</v>
      </c>
      <c r="B958" s="825" t="s">
        <v>5</v>
      </c>
      <c r="C958" s="825" t="s">
        <v>531</v>
      </c>
      <c r="D958" s="5" t="s">
        <v>532</v>
      </c>
    </row>
    <row r="959" spans="1:4">
      <c r="A959" s="830" t="s">
        <v>172</v>
      </c>
      <c r="B959" s="31" t="s">
        <v>2192</v>
      </c>
      <c r="C959" s="31" t="s">
        <v>2193</v>
      </c>
      <c r="D959" s="9" t="s">
        <v>843</v>
      </c>
    </row>
    <row r="960" spans="1:4">
      <c r="A960" s="830" t="s">
        <v>2194</v>
      </c>
      <c r="B960" s="31" t="s">
        <v>2195</v>
      </c>
      <c r="C960" s="31" t="s">
        <v>2196</v>
      </c>
      <c r="D960" s="9"/>
    </row>
    <row r="961" spans="1:4">
      <c r="A961" s="830" t="s">
        <v>831</v>
      </c>
      <c r="B961" s="31" t="s">
        <v>832</v>
      </c>
      <c r="C961" s="31"/>
      <c r="D961" s="9" t="s">
        <v>535</v>
      </c>
    </row>
    <row r="962" spans="1:4">
      <c r="A962" s="839" t="s">
        <v>3665</v>
      </c>
      <c r="B962" s="31" t="s">
        <v>2197</v>
      </c>
      <c r="C962" s="371" t="s">
        <v>3666</v>
      </c>
      <c r="D962" s="9" t="s">
        <v>957</v>
      </c>
    </row>
    <row r="963" spans="1:4">
      <c r="A963" s="830" t="s">
        <v>110</v>
      </c>
      <c r="B963" s="31" t="s">
        <v>546</v>
      </c>
      <c r="C963" s="31"/>
      <c r="D963" s="9" t="s">
        <v>535</v>
      </c>
    </row>
    <row r="964" spans="1:4">
      <c r="A964" s="830" t="s">
        <v>2198</v>
      </c>
      <c r="B964" s="31" t="s">
        <v>733</v>
      </c>
      <c r="C964" s="31"/>
      <c r="D964" s="9" t="s">
        <v>957</v>
      </c>
    </row>
    <row r="965" spans="1:4">
      <c r="A965" s="830" t="s">
        <v>587</v>
      </c>
      <c r="B965" s="31" t="s">
        <v>588</v>
      </c>
      <c r="C965" s="31"/>
      <c r="D965" s="9" t="s">
        <v>535</v>
      </c>
    </row>
    <row r="966" spans="1:4">
      <c r="A966" s="830" t="s">
        <v>676</v>
      </c>
      <c r="B966" s="31" t="s">
        <v>677</v>
      </c>
      <c r="C966" s="31"/>
      <c r="D966" s="9" t="s">
        <v>535</v>
      </c>
    </row>
    <row r="967" spans="1:4">
      <c r="A967" s="830" t="s">
        <v>813</v>
      </c>
      <c r="B967" s="31" t="s">
        <v>814</v>
      </c>
      <c r="C967" s="31" t="s">
        <v>815</v>
      </c>
      <c r="D967" s="9" t="s">
        <v>535</v>
      </c>
    </row>
    <row r="968" spans="1:4">
      <c r="A968" s="830" t="s">
        <v>828</v>
      </c>
      <c r="B968" s="31" t="s">
        <v>829</v>
      </c>
      <c r="C968" s="31" t="s">
        <v>830</v>
      </c>
      <c r="D968" s="9" t="s">
        <v>535</v>
      </c>
    </row>
    <row r="969" spans="1:4">
      <c r="A969" s="830" t="s">
        <v>566</v>
      </c>
      <c r="B969" s="31" t="s">
        <v>567</v>
      </c>
      <c r="C969" s="31" t="s">
        <v>568</v>
      </c>
      <c r="D969" s="9" t="s">
        <v>535</v>
      </c>
    </row>
    <row r="970" spans="1:4">
      <c r="A970" s="830" t="s">
        <v>1294</v>
      </c>
      <c r="B970" s="31" t="s">
        <v>1295</v>
      </c>
      <c r="C970" s="31"/>
      <c r="D970" s="9" t="s">
        <v>957</v>
      </c>
    </row>
    <row r="971" spans="1:4">
      <c r="A971" s="830" t="s">
        <v>2199</v>
      </c>
      <c r="B971" s="31" t="s">
        <v>2200</v>
      </c>
      <c r="C971" s="31" t="s">
        <v>2201</v>
      </c>
      <c r="D971" s="9" t="s">
        <v>799</v>
      </c>
    </row>
    <row r="972" spans="1:4">
      <c r="A972" s="830" t="s">
        <v>2171</v>
      </c>
      <c r="B972" s="31" t="s">
        <v>2172</v>
      </c>
      <c r="C972" s="31" t="s">
        <v>2173</v>
      </c>
      <c r="D972" s="9" t="s">
        <v>799</v>
      </c>
    </row>
    <row r="973" spans="1:4">
      <c r="A973" s="830" t="s">
        <v>2202</v>
      </c>
      <c r="B973" s="31" t="s">
        <v>2203</v>
      </c>
      <c r="C973" s="31" t="s">
        <v>2204</v>
      </c>
      <c r="D973" s="9" t="s">
        <v>799</v>
      </c>
    </row>
    <row r="974" spans="1:4">
      <c r="A974" s="830" t="s">
        <v>1975</v>
      </c>
      <c r="B974" s="31" t="s">
        <v>1976</v>
      </c>
      <c r="C974" s="31" t="s">
        <v>1977</v>
      </c>
      <c r="D974" s="9" t="s">
        <v>799</v>
      </c>
    </row>
    <row r="975" spans="1:4">
      <c r="A975" s="830" t="s">
        <v>2119</v>
      </c>
      <c r="B975" s="31" t="s">
        <v>2120</v>
      </c>
      <c r="C975" s="31" t="s">
        <v>2121</v>
      </c>
      <c r="D975" s="9" t="s">
        <v>799</v>
      </c>
    </row>
    <row r="976" spans="1:4">
      <c r="A976" s="830" t="s">
        <v>557</v>
      </c>
      <c r="B976" s="31" t="s">
        <v>558</v>
      </c>
      <c r="C976" s="31"/>
      <c r="D976" s="9" t="s">
        <v>535</v>
      </c>
    </row>
    <row r="977" spans="1:4">
      <c r="A977" s="830" t="s">
        <v>2205</v>
      </c>
      <c r="B977" s="31" t="s">
        <v>2206</v>
      </c>
      <c r="C977" s="31" t="s">
        <v>2207</v>
      </c>
      <c r="D977" s="9" t="s">
        <v>535</v>
      </c>
    </row>
    <row r="978" spans="1:4">
      <c r="A978" s="830" t="s">
        <v>241</v>
      </c>
      <c r="B978" s="31" t="s">
        <v>533</v>
      </c>
      <c r="C978" s="31"/>
      <c r="D978" s="9" t="s">
        <v>535</v>
      </c>
    </row>
    <row r="979" spans="1:4">
      <c r="A979" s="830" t="s">
        <v>1664</v>
      </c>
      <c r="B979" s="31" t="s">
        <v>1665</v>
      </c>
      <c r="C979" s="31"/>
      <c r="D979" s="9" t="s">
        <v>957</v>
      </c>
    </row>
    <row r="980" spans="1:4">
      <c r="A980" s="830" t="s">
        <v>596</v>
      </c>
      <c r="B980" s="31" t="s">
        <v>597</v>
      </c>
      <c r="C980" s="31"/>
      <c r="D980" s="9" t="s">
        <v>535</v>
      </c>
    </row>
    <row r="981" spans="1:4">
      <c r="A981" s="830" t="s">
        <v>536</v>
      </c>
      <c r="B981" s="31" t="s">
        <v>537</v>
      </c>
      <c r="C981" s="31"/>
      <c r="D981" s="9" t="s">
        <v>535</v>
      </c>
    </row>
    <row r="982" spans="1:4">
      <c r="A982" s="830" t="s">
        <v>560</v>
      </c>
      <c r="B982" s="31" t="s">
        <v>561</v>
      </c>
      <c r="C982" s="31"/>
      <c r="D982" s="9" t="s">
        <v>535</v>
      </c>
    </row>
    <row r="983" spans="1:4">
      <c r="A983" s="830" t="s">
        <v>1135</v>
      </c>
      <c r="B983" s="31" t="s">
        <v>1136</v>
      </c>
      <c r="C983" s="31"/>
      <c r="D983" s="9" t="s">
        <v>535</v>
      </c>
    </row>
    <row r="984" spans="1:4">
      <c r="A984" s="830" t="s">
        <v>2208</v>
      </c>
      <c r="B984" s="31" t="s">
        <v>2209</v>
      </c>
      <c r="C984" s="31" t="s">
        <v>2210</v>
      </c>
      <c r="D984" s="9" t="s">
        <v>856</v>
      </c>
    </row>
    <row r="985" spans="1:4">
      <c r="A985" s="830" t="s">
        <v>1445</v>
      </c>
      <c r="B985" s="31" t="s">
        <v>1446</v>
      </c>
      <c r="C985" s="31"/>
      <c r="D985" s="9" t="s">
        <v>542</v>
      </c>
    </row>
    <row r="986" spans="1:4" ht="15.75">
      <c r="A986" s="823" t="s">
        <v>529</v>
      </c>
      <c r="B986" s="815" t="s">
        <v>560</v>
      </c>
      <c r="C986" s="816"/>
      <c r="D986" s="4" t="s">
        <v>678</v>
      </c>
    </row>
    <row r="987" spans="1:4">
      <c r="A987" s="824" t="s">
        <v>4</v>
      </c>
      <c r="B987" s="825" t="s">
        <v>5</v>
      </c>
      <c r="C987" s="825" t="s">
        <v>531</v>
      </c>
      <c r="D987" s="5" t="s">
        <v>532</v>
      </c>
    </row>
    <row r="988" spans="1:4">
      <c r="A988" s="830" t="s">
        <v>196</v>
      </c>
      <c r="B988" s="31" t="s">
        <v>2211</v>
      </c>
      <c r="C988" s="31" t="s">
        <v>2212</v>
      </c>
      <c r="D988" s="9"/>
    </row>
    <row r="989" spans="1:4">
      <c r="A989" s="830" t="s">
        <v>2213</v>
      </c>
      <c r="B989" s="31" t="s">
        <v>2214</v>
      </c>
      <c r="C989" s="31" t="s">
        <v>2215</v>
      </c>
      <c r="D989" s="9"/>
    </row>
    <row r="990" spans="1:4">
      <c r="A990" s="830" t="s">
        <v>2216</v>
      </c>
      <c r="B990" s="31" t="s">
        <v>2217</v>
      </c>
      <c r="C990" s="31" t="s">
        <v>2218</v>
      </c>
      <c r="D990" s="9"/>
    </row>
    <row r="991" spans="1:4">
      <c r="A991" s="830" t="s">
        <v>2219</v>
      </c>
      <c r="B991" s="31" t="s">
        <v>1266</v>
      </c>
      <c r="C991" s="31"/>
      <c r="D991" s="9"/>
    </row>
    <row r="992" spans="1:4">
      <c r="A992" s="830" t="s">
        <v>2220</v>
      </c>
      <c r="B992" s="31" t="s">
        <v>2221</v>
      </c>
      <c r="C992" s="31" t="s">
        <v>2222</v>
      </c>
      <c r="D992" s="9"/>
    </row>
    <row r="993" spans="1:4">
      <c r="A993" s="830" t="s">
        <v>2223</v>
      </c>
      <c r="B993" s="31" t="s">
        <v>2224</v>
      </c>
      <c r="C993" s="31" t="s">
        <v>2225</v>
      </c>
      <c r="D993" s="9"/>
    </row>
    <row r="994" spans="1:4">
      <c r="A994" s="830" t="s">
        <v>2226</v>
      </c>
      <c r="B994" s="31" t="s">
        <v>2227</v>
      </c>
      <c r="C994" s="31" t="s">
        <v>2228</v>
      </c>
      <c r="D994" s="9"/>
    </row>
    <row r="995" spans="1:4">
      <c r="A995" s="830" t="s">
        <v>2229</v>
      </c>
      <c r="B995" s="31" t="s">
        <v>2230</v>
      </c>
      <c r="C995" s="31" t="s">
        <v>2231</v>
      </c>
      <c r="D995" s="9"/>
    </row>
    <row r="996" spans="1:4">
      <c r="A996" s="830" t="s">
        <v>1142</v>
      </c>
      <c r="B996" s="31" t="s">
        <v>1143</v>
      </c>
      <c r="C996" s="31" t="s">
        <v>1144</v>
      </c>
      <c r="D996" s="9"/>
    </row>
    <row r="997" spans="1:4">
      <c r="A997" s="830" t="s">
        <v>2232</v>
      </c>
      <c r="B997" s="31" t="s">
        <v>2233</v>
      </c>
      <c r="C997" s="31" t="s">
        <v>2234</v>
      </c>
      <c r="D997" s="9"/>
    </row>
    <row r="998" spans="1:4">
      <c r="A998" s="830" t="s">
        <v>2235</v>
      </c>
      <c r="B998" s="31" t="s">
        <v>2236</v>
      </c>
      <c r="C998" s="31" t="s">
        <v>2237</v>
      </c>
      <c r="D998" s="9"/>
    </row>
    <row r="999" spans="1:4">
      <c r="A999" s="830" t="s">
        <v>2238</v>
      </c>
      <c r="B999" s="31" t="s">
        <v>2239</v>
      </c>
      <c r="C999" s="31" t="s">
        <v>2240</v>
      </c>
      <c r="D999" s="9"/>
    </row>
    <row r="1000" spans="1:4">
      <c r="A1000" s="830" t="s">
        <v>2241</v>
      </c>
      <c r="B1000" s="31" t="s">
        <v>2242</v>
      </c>
      <c r="C1000" s="31" t="s">
        <v>2243</v>
      </c>
      <c r="D1000" s="9"/>
    </row>
    <row r="1001" spans="1:4">
      <c r="A1001" s="830" t="s">
        <v>2244</v>
      </c>
      <c r="B1001" s="31" t="s">
        <v>2245</v>
      </c>
      <c r="C1001" s="31" t="s">
        <v>2246</v>
      </c>
      <c r="D1001" s="9"/>
    </row>
    <row r="1002" spans="1:4">
      <c r="A1002" s="830" t="s">
        <v>2247</v>
      </c>
      <c r="B1002" s="31" t="s">
        <v>2248</v>
      </c>
      <c r="C1002" s="31" t="s">
        <v>2249</v>
      </c>
      <c r="D1002" s="9"/>
    </row>
    <row r="1003" spans="1:4">
      <c r="A1003" s="830" t="s">
        <v>2250</v>
      </c>
      <c r="B1003" s="31" t="s">
        <v>2251</v>
      </c>
      <c r="C1003" s="31" t="s">
        <v>2252</v>
      </c>
      <c r="D1003" s="9"/>
    </row>
    <row r="1004" spans="1:4">
      <c r="A1004" s="830" t="s">
        <v>2253</v>
      </c>
      <c r="B1004" s="31" t="s">
        <v>2254</v>
      </c>
      <c r="C1004" s="31" t="s">
        <v>2255</v>
      </c>
      <c r="D1004" s="9"/>
    </row>
    <row r="1005" spans="1:4">
      <c r="A1005" s="830" t="s">
        <v>2256</v>
      </c>
      <c r="B1005" s="31" t="s">
        <v>2257</v>
      </c>
      <c r="C1005" s="31" t="s">
        <v>2258</v>
      </c>
      <c r="D1005" s="9"/>
    </row>
    <row r="1006" spans="1:4">
      <c r="A1006" s="830" t="s">
        <v>2259</v>
      </c>
      <c r="B1006" s="31" t="s">
        <v>674</v>
      </c>
      <c r="C1006" s="31" t="s">
        <v>674</v>
      </c>
      <c r="D1006" s="9"/>
    </row>
    <row r="1007" spans="1:4">
      <c r="A1007" s="830" t="s">
        <v>2260</v>
      </c>
      <c r="B1007" s="31" t="s">
        <v>2261</v>
      </c>
      <c r="C1007" s="31"/>
      <c r="D1007" s="9"/>
    </row>
    <row r="1008" spans="1:4">
      <c r="A1008" s="830" t="s">
        <v>1735</v>
      </c>
      <c r="B1008" s="31" t="s">
        <v>2262</v>
      </c>
      <c r="C1008" s="31"/>
      <c r="D1008" s="9"/>
    </row>
    <row r="1009" spans="1:4">
      <c r="A1009" s="830" t="s">
        <v>2263</v>
      </c>
      <c r="B1009" s="31" t="s">
        <v>2264</v>
      </c>
      <c r="C1009" s="31"/>
      <c r="D1009" s="9"/>
    </row>
    <row r="1010" spans="1:4">
      <c r="A1010" s="830" t="s">
        <v>2265</v>
      </c>
      <c r="B1010" s="31" t="s">
        <v>2266</v>
      </c>
      <c r="C1010" s="31"/>
      <c r="D1010" s="9"/>
    </row>
    <row r="1011" spans="1:4">
      <c r="A1011" s="830" t="s">
        <v>2267</v>
      </c>
      <c r="B1011" s="31" t="s">
        <v>674</v>
      </c>
      <c r="C1011" s="31" t="s">
        <v>674</v>
      </c>
      <c r="D1011" s="9"/>
    </row>
    <row r="1012" spans="1:4">
      <c r="A1012" s="830" t="s">
        <v>2268</v>
      </c>
      <c r="B1012" s="31" t="s">
        <v>2269</v>
      </c>
      <c r="C1012" s="31" t="s">
        <v>2270</v>
      </c>
      <c r="D1012" s="9"/>
    </row>
    <row r="1013" spans="1:4">
      <c r="A1013" s="830" t="s">
        <v>2271</v>
      </c>
      <c r="B1013" s="31" t="s">
        <v>2272</v>
      </c>
      <c r="C1013" s="31" t="s">
        <v>2273</v>
      </c>
      <c r="D1013" s="9"/>
    </row>
    <row r="1014" spans="1:4">
      <c r="A1014" s="830" t="s">
        <v>2274</v>
      </c>
      <c r="B1014" s="31" t="s">
        <v>2275</v>
      </c>
      <c r="C1014" s="31" t="s">
        <v>2276</v>
      </c>
      <c r="D1014" s="9"/>
    </row>
    <row r="1015" spans="1:4">
      <c r="A1015" s="830" t="s">
        <v>2277</v>
      </c>
      <c r="B1015" s="31" t="s">
        <v>2278</v>
      </c>
      <c r="C1015" s="31" t="s">
        <v>2279</v>
      </c>
      <c r="D1015" s="9"/>
    </row>
    <row r="1016" spans="1:4">
      <c r="A1016" s="830" t="s">
        <v>2280</v>
      </c>
      <c r="B1016" s="31" t="s">
        <v>2281</v>
      </c>
      <c r="C1016" s="31" t="s">
        <v>2282</v>
      </c>
      <c r="D1016" s="9"/>
    </row>
    <row r="1017" spans="1:4">
      <c r="A1017" s="830" t="s">
        <v>2283</v>
      </c>
      <c r="B1017" s="31" t="s">
        <v>2284</v>
      </c>
      <c r="C1017" s="31" t="s">
        <v>2285</v>
      </c>
      <c r="D1017" s="9"/>
    </row>
    <row r="1018" spans="1:4">
      <c r="A1018" s="830" t="s">
        <v>2286</v>
      </c>
      <c r="B1018" s="31" t="s">
        <v>2287</v>
      </c>
      <c r="C1018" s="31" t="s">
        <v>2288</v>
      </c>
      <c r="D1018" s="9"/>
    </row>
    <row r="1019" spans="1:4">
      <c r="A1019" s="830" t="s">
        <v>2289</v>
      </c>
      <c r="B1019" s="31" t="s">
        <v>2290</v>
      </c>
      <c r="C1019" s="31" t="s">
        <v>2291</v>
      </c>
      <c r="D1019" s="9"/>
    </row>
    <row r="1020" spans="1:4">
      <c r="A1020" s="830" t="s">
        <v>2292</v>
      </c>
      <c r="B1020" s="31" t="s">
        <v>2293</v>
      </c>
      <c r="C1020" s="31" t="s">
        <v>2294</v>
      </c>
      <c r="D1020" s="9"/>
    </row>
    <row r="1021" spans="1:4">
      <c r="A1021" s="830" t="s">
        <v>2295</v>
      </c>
      <c r="B1021" s="31" t="s">
        <v>2296</v>
      </c>
      <c r="C1021" s="31" t="s">
        <v>2297</v>
      </c>
      <c r="D1021" s="9"/>
    </row>
    <row r="1022" spans="1:4">
      <c r="A1022" s="830" t="s">
        <v>2298</v>
      </c>
      <c r="B1022" s="31" t="s">
        <v>2299</v>
      </c>
      <c r="C1022" s="31" t="s">
        <v>2300</v>
      </c>
      <c r="D1022" s="9"/>
    </row>
    <row r="1023" spans="1:4">
      <c r="A1023" s="830" t="s">
        <v>1518</v>
      </c>
      <c r="B1023" s="31" t="s">
        <v>1519</v>
      </c>
      <c r="C1023" s="31"/>
      <c r="D1023" s="9"/>
    </row>
    <row r="1024" spans="1:4">
      <c r="A1024" s="830" t="s">
        <v>2301</v>
      </c>
      <c r="B1024" s="31" t="s">
        <v>2302</v>
      </c>
      <c r="C1024" s="31" t="s">
        <v>2303</v>
      </c>
      <c r="D1024" s="9"/>
    </row>
    <row r="1025" spans="1:4">
      <c r="A1025" s="830" t="s">
        <v>2304</v>
      </c>
      <c r="B1025" s="31" t="s">
        <v>2305</v>
      </c>
      <c r="C1025" s="31" t="s">
        <v>2306</v>
      </c>
      <c r="D1025" s="9"/>
    </row>
    <row r="1026" spans="1:4">
      <c r="A1026" s="830" t="s">
        <v>2307</v>
      </c>
      <c r="B1026" s="31" t="s">
        <v>1403</v>
      </c>
      <c r="C1026" s="31" t="s">
        <v>2308</v>
      </c>
      <c r="D1026" s="9"/>
    </row>
    <row r="1027" spans="1:4">
      <c r="A1027" s="830" t="s">
        <v>2309</v>
      </c>
      <c r="B1027" s="31" t="s">
        <v>2310</v>
      </c>
      <c r="C1027" s="31"/>
      <c r="D1027" s="9"/>
    </row>
    <row r="1028" spans="1:4">
      <c r="A1028" s="830" t="s">
        <v>2311</v>
      </c>
      <c r="B1028" s="31" t="s">
        <v>2312</v>
      </c>
      <c r="C1028" s="31"/>
      <c r="D1028" s="9"/>
    </row>
    <row r="1029" spans="1:4">
      <c r="A1029" s="830" t="s">
        <v>2313</v>
      </c>
      <c r="B1029" s="31" t="s">
        <v>2314</v>
      </c>
      <c r="C1029" s="31" t="s">
        <v>2315</v>
      </c>
      <c r="D1029" s="9"/>
    </row>
    <row r="1030" spans="1:4">
      <c r="A1030" s="830" t="s">
        <v>2316</v>
      </c>
      <c r="B1030" s="31" t="s">
        <v>2317</v>
      </c>
      <c r="C1030" s="31" t="s">
        <v>2318</v>
      </c>
      <c r="D1030" s="9"/>
    </row>
    <row r="1031" spans="1:4">
      <c r="A1031" s="830" t="s">
        <v>199</v>
      </c>
      <c r="B1031" s="31" t="s">
        <v>2319</v>
      </c>
      <c r="C1031" s="31" t="s">
        <v>2320</v>
      </c>
      <c r="D1031" s="9"/>
    </row>
    <row r="1032" spans="1:4">
      <c r="A1032" s="830" t="s">
        <v>2321</v>
      </c>
      <c r="B1032" s="31" t="s">
        <v>2322</v>
      </c>
      <c r="C1032" s="31" t="s">
        <v>2323</v>
      </c>
      <c r="D1032" s="9"/>
    </row>
    <row r="1033" spans="1:4">
      <c r="A1033" s="830" t="s">
        <v>2324</v>
      </c>
      <c r="B1033" s="31" t="s">
        <v>2325</v>
      </c>
      <c r="C1033" s="31" t="s">
        <v>2326</v>
      </c>
      <c r="D1033" s="9"/>
    </row>
    <row r="1034" spans="1:4">
      <c r="A1034" s="830" t="s">
        <v>2327</v>
      </c>
      <c r="B1034" s="31" t="s">
        <v>2328</v>
      </c>
      <c r="C1034" s="31" t="s">
        <v>2329</v>
      </c>
      <c r="D1034" s="9"/>
    </row>
    <row r="1035" spans="1:4">
      <c r="A1035" s="830" t="s">
        <v>2330</v>
      </c>
      <c r="B1035" s="31" t="s">
        <v>2331</v>
      </c>
      <c r="C1035" s="31" t="s">
        <v>2332</v>
      </c>
      <c r="D1035" s="9"/>
    </row>
    <row r="1036" spans="1:4">
      <c r="A1036" s="830" t="s">
        <v>197</v>
      </c>
      <c r="B1036" s="31" t="s">
        <v>2333</v>
      </c>
      <c r="C1036" s="31" t="s">
        <v>2334</v>
      </c>
      <c r="D1036" s="9"/>
    </row>
    <row r="1037" spans="1:4" ht="15">
      <c r="A1037" s="830" t="s">
        <v>2335</v>
      </c>
      <c r="B1037" s="48" t="s">
        <v>2336</v>
      </c>
      <c r="C1037" s="48" t="s">
        <v>2337</v>
      </c>
      <c r="D1037" s="9"/>
    </row>
    <row r="1038" spans="1:4">
      <c r="A1038" s="830" t="s">
        <v>2307</v>
      </c>
      <c r="B1038" s="31" t="s">
        <v>1403</v>
      </c>
      <c r="C1038" s="31" t="s">
        <v>2308</v>
      </c>
      <c r="D1038" s="9"/>
    </row>
    <row r="1039" spans="1:4" ht="15">
      <c r="A1039" s="830" t="s">
        <v>2338</v>
      </c>
      <c r="B1039" s="31" t="s">
        <v>2339</v>
      </c>
      <c r="C1039" s="48" t="s">
        <v>2340</v>
      </c>
      <c r="D1039" s="9"/>
    </row>
    <row r="1040" spans="1:4" ht="15">
      <c r="A1040" s="830" t="s">
        <v>2341</v>
      </c>
      <c r="B1040" s="31" t="s">
        <v>2342</v>
      </c>
      <c r="C1040" s="48" t="s">
        <v>2343</v>
      </c>
      <c r="D1040" s="9"/>
    </row>
    <row r="1041" spans="1:4" ht="15">
      <c r="A1041" s="830" t="s">
        <v>2344</v>
      </c>
      <c r="B1041" s="31" t="s">
        <v>2345</v>
      </c>
      <c r="C1041" s="48" t="s">
        <v>2346</v>
      </c>
      <c r="D1041" s="9"/>
    </row>
    <row r="1042" spans="1:4" ht="15.75">
      <c r="A1042" s="823" t="s">
        <v>529</v>
      </c>
      <c r="B1042" s="814" t="s">
        <v>879</v>
      </c>
      <c r="C1042" s="814"/>
      <c r="D1042" s="4" t="s">
        <v>1293</v>
      </c>
    </row>
    <row r="1043" spans="1:4">
      <c r="A1043" s="824" t="s">
        <v>4</v>
      </c>
      <c r="B1043" s="825" t="s">
        <v>5</v>
      </c>
      <c r="C1043" s="825" t="s">
        <v>531</v>
      </c>
      <c r="D1043" s="5" t="s">
        <v>532</v>
      </c>
    </row>
    <row r="1044" spans="1:4">
      <c r="A1044" s="830" t="s">
        <v>2347</v>
      </c>
      <c r="B1044" s="31" t="s">
        <v>2348</v>
      </c>
      <c r="C1044" s="31" t="s">
        <v>2349</v>
      </c>
      <c r="D1044" s="9" t="s">
        <v>681</v>
      </c>
    </row>
    <row r="1045" spans="1:4">
      <c r="A1045" s="830" t="s">
        <v>2350</v>
      </c>
      <c r="B1045" s="31" t="s">
        <v>2351</v>
      </c>
      <c r="C1045" s="31" t="s">
        <v>2352</v>
      </c>
      <c r="D1045" s="9" t="s">
        <v>2353</v>
      </c>
    </row>
    <row r="1046" spans="1:4">
      <c r="A1046" s="830" t="s">
        <v>264</v>
      </c>
      <c r="B1046" s="31" t="s">
        <v>2354</v>
      </c>
      <c r="C1046" s="31" t="s">
        <v>2355</v>
      </c>
      <c r="D1046" s="9" t="s">
        <v>681</v>
      </c>
    </row>
    <row r="1047" spans="1:4">
      <c r="A1047" s="830" t="s">
        <v>2356</v>
      </c>
      <c r="B1047" s="31" t="s">
        <v>2357</v>
      </c>
      <c r="C1047" s="31" t="s">
        <v>2358</v>
      </c>
      <c r="D1047" s="9" t="s">
        <v>681</v>
      </c>
    </row>
    <row r="1048" spans="1:4">
      <c r="A1048" s="830" t="s">
        <v>316</v>
      </c>
      <c r="B1048" s="31" t="s">
        <v>2359</v>
      </c>
      <c r="C1048" s="31" t="s">
        <v>2360</v>
      </c>
      <c r="D1048" s="9" t="s">
        <v>681</v>
      </c>
    </row>
    <row r="1049" spans="1:4">
      <c r="A1049" s="830" t="s">
        <v>2361</v>
      </c>
      <c r="B1049" s="31" t="s">
        <v>2362</v>
      </c>
      <c r="C1049" s="31" t="s">
        <v>2363</v>
      </c>
      <c r="D1049" s="9" t="s">
        <v>681</v>
      </c>
    </row>
    <row r="1050" spans="1:4">
      <c r="A1050" s="830" t="s">
        <v>2364</v>
      </c>
      <c r="B1050" s="31" t="s">
        <v>2365</v>
      </c>
      <c r="C1050" s="31" t="s">
        <v>2366</v>
      </c>
      <c r="D1050" s="9" t="s">
        <v>681</v>
      </c>
    </row>
    <row r="1051" spans="1:4" ht="14.25">
      <c r="A1051" s="830" t="s">
        <v>2367</v>
      </c>
      <c r="B1051" s="31" t="s">
        <v>2368</v>
      </c>
      <c r="C1051" s="882" t="s">
        <v>2369</v>
      </c>
      <c r="D1051" s="9" t="s">
        <v>681</v>
      </c>
    </row>
    <row r="1052" spans="1:4">
      <c r="A1052" s="830" t="s">
        <v>2370</v>
      </c>
      <c r="B1052" s="31" t="s">
        <v>2371</v>
      </c>
      <c r="C1052" s="31" t="s">
        <v>2372</v>
      </c>
      <c r="D1052" s="9" t="s">
        <v>2373</v>
      </c>
    </row>
    <row r="1053" spans="1:4" ht="15">
      <c r="A1053" s="830" t="s">
        <v>2374</v>
      </c>
      <c r="B1053" s="31" t="s">
        <v>2375</v>
      </c>
      <c r="C1053" s="48" t="s">
        <v>2376</v>
      </c>
      <c r="D1053" s="9"/>
    </row>
    <row r="1054" spans="1:4">
      <c r="A1054" s="830"/>
      <c r="B1054" s="31"/>
      <c r="C1054" s="31"/>
      <c r="D1054" s="9"/>
    </row>
    <row r="1055" spans="1:4">
      <c r="A1055" s="830"/>
      <c r="B1055" s="31"/>
      <c r="C1055" s="31"/>
      <c r="D1055" s="9"/>
    </row>
    <row r="1056" spans="1:4" ht="15.75">
      <c r="A1056" s="823" t="s">
        <v>529</v>
      </c>
      <c r="B1056" s="814" t="s">
        <v>434</v>
      </c>
      <c r="C1056" s="814"/>
      <c r="D1056" s="4" t="s">
        <v>1293</v>
      </c>
    </row>
    <row r="1057" spans="1:4">
      <c r="A1057" s="824" t="s">
        <v>4</v>
      </c>
      <c r="B1057" s="825" t="s">
        <v>5</v>
      </c>
      <c r="C1057" s="825" t="s">
        <v>531</v>
      </c>
      <c r="D1057" s="5" t="s">
        <v>532</v>
      </c>
    </row>
    <row r="1058" spans="1:4">
      <c r="A1058" s="830" t="s">
        <v>2377</v>
      </c>
      <c r="B1058" s="31" t="s">
        <v>2378</v>
      </c>
      <c r="C1058" s="31" t="s">
        <v>2379</v>
      </c>
      <c r="D1058" s="9"/>
    </row>
    <row r="1059" spans="1:4">
      <c r="A1059" s="830" t="s">
        <v>2380</v>
      </c>
      <c r="B1059" s="31" t="s">
        <v>2381</v>
      </c>
      <c r="C1059" s="31" t="s">
        <v>2382</v>
      </c>
      <c r="D1059" s="9"/>
    </row>
    <row r="1060" spans="1:4">
      <c r="A1060" s="830" t="s">
        <v>2383</v>
      </c>
      <c r="B1060" s="31" t="s">
        <v>2384</v>
      </c>
      <c r="C1060" s="31" t="s">
        <v>2385</v>
      </c>
      <c r="D1060" s="9"/>
    </row>
    <row r="1061" spans="1:4">
      <c r="A1061" s="830" t="s">
        <v>2386</v>
      </c>
      <c r="B1061" s="31" t="s">
        <v>2387</v>
      </c>
      <c r="C1061" s="31" t="s">
        <v>2388</v>
      </c>
      <c r="D1061" s="9"/>
    </row>
    <row r="1062" spans="1:4">
      <c r="A1062" s="830" t="s">
        <v>2389</v>
      </c>
      <c r="B1062" s="31" t="s">
        <v>2390</v>
      </c>
      <c r="C1062" s="31" t="s">
        <v>2391</v>
      </c>
      <c r="D1062" s="9"/>
    </row>
    <row r="1063" spans="1:4">
      <c r="A1063" s="830" t="s">
        <v>2392</v>
      </c>
      <c r="B1063" s="31" t="s">
        <v>2393</v>
      </c>
      <c r="C1063" s="31" t="s">
        <v>2394</v>
      </c>
      <c r="D1063" s="9"/>
    </row>
    <row r="1064" spans="1:4">
      <c r="A1064" s="830" t="s">
        <v>2395</v>
      </c>
      <c r="B1064" s="31" t="s">
        <v>2396</v>
      </c>
      <c r="C1064" s="31" t="s">
        <v>2397</v>
      </c>
      <c r="D1064" s="9"/>
    </row>
    <row r="1065" spans="1:4">
      <c r="A1065" s="830" t="s">
        <v>2398</v>
      </c>
      <c r="B1065" s="31" t="s">
        <v>2399</v>
      </c>
      <c r="C1065" s="31" t="s">
        <v>2400</v>
      </c>
      <c r="D1065" s="9"/>
    </row>
    <row r="1066" spans="1:4">
      <c r="A1066" s="830" t="s">
        <v>2401</v>
      </c>
      <c r="B1066" s="31" t="s">
        <v>2402</v>
      </c>
      <c r="C1066" s="31" t="s">
        <v>2403</v>
      </c>
      <c r="D1066" s="9"/>
    </row>
    <row r="1067" spans="1:4">
      <c r="A1067" s="830" t="s">
        <v>198</v>
      </c>
      <c r="B1067" s="31" t="s">
        <v>2404</v>
      </c>
      <c r="C1067" s="31" t="s">
        <v>2405</v>
      </c>
      <c r="D1067" s="9"/>
    </row>
    <row r="1068" spans="1:4">
      <c r="A1068" s="373" t="s">
        <v>3093</v>
      </c>
      <c r="B1068" s="374" t="s">
        <v>3094</v>
      </c>
      <c r="C1068" s="373" t="s">
        <v>3671</v>
      </c>
    </row>
    <row r="1069" spans="1:4">
      <c r="A1069" s="373" t="s">
        <v>1237</v>
      </c>
      <c r="B1069" s="374" t="s">
        <v>1238</v>
      </c>
      <c r="C1069" s="373" t="s">
        <v>3672</v>
      </c>
    </row>
    <row r="1070" spans="1:4">
      <c r="A1070" s="373" t="s">
        <v>3354</v>
      </c>
      <c r="B1070" s="374" t="s">
        <v>3355</v>
      </c>
      <c r="C1070" s="373" t="s">
        <v>3673</v>
      </c>
    </row>
    <row r="1071" spans="1:4">
      <c r="A1071" s="373" t="s">
        <v>3571</v>
      </c>
      <c r="B1071" s="374" t="s">
        <v>3572</v>
      </c>
      <c r="C1071" s="373" t="s">
        <v>3674</v>
      </c>
    </row>
    <row r="1072" spans="1:4">
      <c r="A1072" s="373" t="s">
        <v>3310</v>
      </c>
      <c r="B1072" s="374" t="s">
        <v>3311</v>
      </c>
      <c r="C1072" s="373" t="s">
        <v>3675</v>
      </c>
    </row>
    <row r="1073" spans="1:4">
      <c r="A1073" s="2" t="s">
        <v>2406</v>
      </c>
      <c r="B1073" s="883" t="s">
        <v>2407</v>
      </c>
    </row>
    <row r="1074" spans="1:4">
      <c r="A1074" s="2" t="s">
        <v>2408</v>
      </c>
      <c r="B1074" s="883" t="s">
        <v>2409</v>
      </c>
    </row>
    <row r="1075" spans="1:4" ht="15">
      <c r="A1075" s="2" t="s">
        <v>2410</v>
      </c>
      <c r="B1075" s="883" t="s">
        <v>2411</v>
      </c>
      <c r="C1075" s="48" t="s">
        <v>2412</v>
      </c>
    </row>
    <row r="1076" spans="1:4">
      <c r="A1076" s="2" t="s">
        <v>2413</v>
      </c>
      <c r="B1076" s="2" t="s">
        <v>2414</v>
      </c>
      <c r="C1076" s="2" t="s">
        <v>2415</v>
      </c>
    </row>
    <row r="1077" spans="1:4">
      <c r="A1077" s="2" t="s">
        <v>2416</v>
      </c>
      <c r="B1077" s="2" t="s">
        <v>2417</v>
      </c>
      <c r="C1077" s="2" t="s">
        <v>2418</v>
      </c>
    </row>
    <row r="1078" spans="1:4">
      <c r="A1078" s="2" t="s">
        <v>258</v>
      </c>
      <c r="B1078" s="2" t="s">
        <v>2419</v>
      </c>
      <c r="C1078" s="2" t="s">
        <v>2420</v>
      </c>
    </row>
    <row r="1079" spans="1:4">
      <c r="A1079" s="2" t="s">
        <v>2421</v>
      </c>
      <c r="B1079" s="2" t="s">
        <v>2422</v>
      </c>
      <c r="C1079" s="2" t="s">
        <v>2423</v>
      </c>
    </row>
    <row r="1080" spans="1:4">
      <c r="A1080" s="2" t="s">
        <v>2424</v>
      </c>
      <c r="B1080" s="2" t="s">
        <v>2425</v>
      </c>
      <c r="C1080" s="2" t="s">
        <v>2426</v>
      </c>
    </row>
    <row r="1081" spans="1:4">
      <c r="A1081" s="61" t="s">
        <v>2427</v>
      </c>
      <c r="B1081" s="2" t="s">
        <v>2428</v>
      </c>
      <c r="C1081" s="2" t="s">
        <v>2429</v>
      </c>
    </row>
    <row r="1082" spans="1:4">
      <c r="A1082" s="2" t="s">
        <v>2430</v>
      </c>
      <c r="B1082" s="2" t="s">
        <v>2431</v>
      </c>
      <c r="C1082" s="2" t="s">
        <v>2432</v>
      </c>
    </row>
    <row r="1083" spans="1:4">
      <c r="A1083" s="2" t="s">
        <v>2433</v>
      </c>
      <c r="B1083" s="2" t="s">
        <v>2434</v>
      </c>
      <c r="C1083" s="2" t="s">
        <v>2435</v>
      </c>
      <c r="D1083"/>
    </row>
    <row r="1084" spans="1:4">
      <c r="A1084" s="2" t="s">
        <v>2436</v>
      </c>
      <c r="B1084" s="2" t="s">
        <v>2437</v>
      </c>
      <c r="C1084" s="2" t="s">
        <v>2438</v>
      </c>
      <c r="D1084"/>
    </row>
    <row r="1085" spans="1:4">
      <c r="A1085" s="2" t="s">
        <v>2439</v>
      </c>
      <c r="B1085" s="2" t="s">
        <v>2440</v>
      </c>
      <c r="C1085" s="2" t="s">
        <v>2441</v>
      </c>
      <c r="D1085"/>
    </row>
    <row r="1086" spans="1:4">
      <c r="A1086" s="2" t="s">
        <v>2442</v>
      </c>
      <c r="B1086" s="2" t="s">
        <v>2443</v>
      </c>
      <c r="C1086" s="2" t="s">
        <v>2444</v>
      </c>
      <c r="D1086"/>
    </row>
    <row r="1087" spans="1:4">
      <c r="A1087" s="2" t="s">
        <v>2445</v>
      </c>
      <c r="B1087" s="2" t="s">
        <v>2446</v>
      </c>
      <c r="C1087" s="2" t="s">
        <v>2447</v>
      </c>
      <c r="D1087"/>
    </row>
    <row r="1088" spans="1:4">
      <c r="A1088" s="2" t="s">
        <v>26</v>
      </c>
      <c r="B1088" s="2" t="s">
        <v>1235</v>
      </c>
      <c r="C1088" s="2" t="s">
        <v>1236</v>
      </c>
      <c r="D1088"/>
    </row>
    <row r="1089" spans="1:4">
      <c r="A1089" s="2" t="s">
        <v>2448</v>
      </c>
      <c r="B1089" s="2" t="s">
        <v>2149</v>
      </c>
      <c r="C1089" s="2" t="s">
        <v>2150</v>
      </c>
      <c r="D1089"/>
    </row>
    <row r="1090" spans="1:4">
      <c r="A1090" s="2" t="s">
        <v>2449</v>
      </c>
      <c r="B1090" s="2" t="s">
        <v>2450</v>
      </c>
      <c r="D1090"/>
    </row>
    <row r="1091" spans="1:4">
      <c r="A1091" s="2" t="s">
        <v>2451</v>
      </c>
      <c r="B1091" s="2" t="s">
        <v>2452</v>
      </c>
      <c r="C1091" s="2" t="s">
        <v>2453</v>
      </c>
      <c r="D1091"/>
    </row>
    <row r="1092" spans="1:4">
      <c r="A1092" s="2" t="s">
        <v>2454</v>
      </c>
      <c r="B1092" s="2" t="s">
        <v>2455</v>
      </c>
      <c r="C1092" s="2" t="s">
        <v>2456</v>
      </c>
      <c r="D1092"/>
    </row>
    <row r="1093" spans="1:4">
      <c r="A1093" s="2" t="s">
        <v>2457</v>
      </c>
      <c r="B1093" s="2" t="s">
        <v>2458</v>
      </c>
      <c r="C1093" s="2" t="s">
        <v>2459</v>
      </c>
      <c r="D1093"/>
    </row>
    <row r="1094" spans="1:4">
      <c r="A1094" s="2" t="s">
        <v>2460</v>
      </c>
      <c r="B1094" s="2" t="s">
        <v>2461</v>
      </c>
      <c r="C1094" s="2" t="s">
        <v>2462</v>
      </c>
      <c r="D1094"/>
    </row>
    <row r="1095" spans="1:4">
      <c r="A1095" s="61" t="s">
        <v>3489</v>
      </c>
      <c r="B1095" s="2" t="s">
        <v>1306</v>
      </c>
      <c r="C1095" s="2" t="s">
        <v>1307</v>
      </c>
      <c r="D1095"/>
    </row>
    <row r="1096" spans="1:4">
      <c r="A1096" s="2" t="s">
        <v>2463</v>
      </c>
      <c r="B1096" s="2" t="s">
        <v>2464</v>
      </c>
      <c r="C1096" s="2" t="s">
        <v>2465</v>
      </c>
      <c r="D1096"/>
    </row>
    <row r="1097" spans="1:4">
      <c r="A1097" s="2" t="s">
        <v>2466</v>
      </c>
      <c r="B1097" s="2" t="s">
        <v>2467</v>
      </c>
      <c r="C1097" s="2" t="s">
        <v>2468</v>
      </c>
      <c r="D1097"/>
    </row>
    <row r="1098" spans="1:4">
      <c r="A1098" s="2" t="s">
        <v>2469</v>
      </c>
      <c r="B1098" s="2" t="s">
        <v>2470</v>
      </c>
      <c r="C1098" s="2" t="s">
        <v>2471</v>
      </c>
      <c r="D1098"/>
    </row>
    <row r="1099" spans="1:4">
      <c r="A1099" s="2" t="s">
        <v>2472</v>
      </c>
      <c r="B1099" s="2" t="s">
        <v>2473</v>
      </c>
      <c r="C1099" s="2" t="s">
        <v>2474</v>
      </c>
      <c r="D1099"/>
    </row>
    <row r="1100" spans="1:4">
      <c r="A1100" s="2" t="s">
        <v>2475</v>
      </c>
      <c r="B1100" s="2" t="s">
        <v>2476</v>
      </c>
      <c r="C1100" s="2" t="s">
        <v>2477</v>
      </c>
      <c r="D1100"/>
    </row>
    <row r="1101" spans="1:4">
      <c r="A1101" s="2" t="s">
        <v>332</v>
      </c>
      <c r="B1101" s="2" t="s">
        <v>2478</v>
      </c>
      <c r="C1101" s="2" t="s">
        <v>2479</v>
      </c>
      <c r="D1101"/>
    </row>
    <row r="1102" spans="1:4">
      <c r="A1102" s="2" t="s">
        <v>334</v>
      </c>
      <c r="B1102" s="2" t="s">
        <v>2480</v>
      </c>
      <c r="C1102" s="2" t="s">
        <v>2481</v>
      </c>
      <c r="D1102"/>
    </row>
    <row r="1103" spans="1:4">
      <c r="A1103" s="2" t="s">
        <v>336</v>
      </c>
      <c r="B1103" s="2" t="s">
        <v>2482</v>
      </c>
      <c r="C1103" s="2" t="s">
        <v>2483</v>
      </c>
      <c r="D1103"/>
    </row>
    <row r="1104" spans="1:4">
      <c r="A1104" s="2" t="s">
        <v>2484</v>
      </c>
      <c r="B1104" s="2" t="s">
        <v>2485</v>
      </c>
      <c r="C1104" s="2" t="s">
        <v>2486</v>
      </c>
      <c r="D1104"/>
    </row>
    <row r="1105" spans="1:4">
      <c r="A1105" s="2" t="s">
        <v>2487</v>
      </c>
      <c r="B1105" s="2" t="s">
        <v>2488</v>
      </c>
      <c r="C1105" s="2" t="s">
        <v>2489</v>
      </c>
      <c r="D1105"/>
    </row>
    <row r="1106" spans="1:4">
      <c r="A1106" s="2" t="s">
        <v>360</v>
      </c>
      <c r="B1106" s="2" t="s">
        <v>2490</v>
      </c>
      <c r="C1106" s="2" t="s">
        <v>2491</v>
      </c>
      <c r="D1106"/>
    </row>
    <row r="1107" spans="1:4">
      <c r="A1107" s="2" t="s">
        <v>2019</v>
      </c>
      <c r="B1107" s="2" t="s">
        <v>2492</v>
      </c>
      <c r="C1107" s="2" t="s">
        <v>2021</v>
      </c>
      <c r="D1107"/>
    </row>
    <row r="1108" spans="1:4">
      <c r="A1108" s="2" t="s">
        <v>2493</v>
      </c>
      <c r="B1108" s="2" t="s">
        <v>2494</v>
      </c>
      <c r="C1108" s="2" t="s">
        <v>2495</v>
      </c>
      <c r="D1108"/>
    </row>
    <row r="1109" spans="1:4">
      <c r="A1109" s="2" t="s">
        <v>2496</v>
      </c>
      <c r="B1109" s="2" t="s">
        <v>2497</v>
      </c>
      <c r="C1109" s="2" t="s">
        <v>2498</v>
      </c>
      <c r="D1109"/>
    </row>
    <row r="1110" spans="1:4">
      <c r="A1110" s="2" t="s">
        <v>1998</v>
      </c>
      <c r="B1110" s="2" t="s">
        <v>2499</v>
      </c>
      <c r="C1110" s="2" t="s">
        <v>2000</v>
      </c>
      <c r="D1110"/>
    </row>
    <row r="1111" spans="1:4">
      <c r="A1111" s="2" t="s">
        <v>1986</v>
      </c>
      <c r="B1111" s="2" t="s">
        <v>2500</v>
      </c>
      <c r="C1111" s="2" t="s">
        <v>1988</v>
      </c>
      <c r="D1111"/>
    </row>
    <row r="1112" spans="1:4">
      <c r="A1112" s="2" t="s">
        <v>2007</v>
      </c>
      <c r="B1112" s="2" t="s">
        <v>2501</v>
      </c>
      <c r="C1112" s="2" t="s">
        <v>2502</v>
      </c>
      <c r="D1112"/>
    </row>
    <row r="1113" spans="1:4">
      <c r="A1113" s="2" t="s">
        <v>2503</v>
      </c>
      <c r="B1113" s="2" t="s">
        <v>820</v>
      </c>
      <c r="C1113" s="12" t="s">
        <v>2504</v>
      </c>
    </row>
    <row r="1114" spans="1:4" ht="15">
      <c r="A1114" s="2" t="s">
        <v>2505</v>
      </c>
      <c r="B1114" s="40" t="s">
        <v>2506</v>
      </c>
      <c r="C1114" s="2" t="s">
        <v>2507</v>
      </c>
    </row>
    <row r="1115" spans="1:4" ht="15">
      <c r="A1115" s="48" t="s">
        <v>2508</v>
      </c>
      <c r="B1115" s="48" t="s">
        <v>2509</v>
      </c>
      <c r="C1115" s="48" t="s">
        <v>2510</v>
      </c>
    </row>
    <row r="1116" spans="1:4">
      <c r="A1116" s="49" t="s">
        <v>2511</v>
      </c>
      <c r="B1116" s="50" t="s">
        <v>2512</v>
      </c>
      <c r="C1116" s="49" t="s">
        <v>2513</v>
      </c>
    </row>
    <row r="1117" spans="1:4">
      <c r="A1117" s="2" t="s">
        <v>2514</v>
      </c>
      <c r="B1117" s="2" t="s">
        <v>2515</v>
      </c>
      <c r="C1117" s="2" t="s">
        <v>2435</v>
      </c>
    </row>
    <row r="1118" spans="1:4">
      <c r="A1118" s="2" t="s">
        <v>2439</v>
      </c>
      <c r="B1118" s="2" t="s">
        <v>2516</v>
      </c>
      <c r="C1118" s="2" t="s">
        <v>2441</v>
      </c>
    </row>
    <row r="1119" spans="1:4">
      <c r="A1119" s="2" t="s">
        <v>2421</v>
      </c>
      <c r="B1119" s="2" t="s">
        <v>2517</v>
      </c>
      <c r="C1119" s="2" t="s">
        <v>2423</v>
      </c>
    </row>
    <row r="1120" spans="1:4">
      <c r="A1120" s="2" t="s">
        <v>2518</v>
      </c>
      <c r="B1120" s="2" t="s">
        <v>2519</v>
      </c>
      <c r="C1120" s="2" t="s">
        <v>2520</v>
      </c>
    </row>
    <row r="1121" spans="1:3">
      <c r="A1121" s="2" t="s">
        <v>752</v>
      </c>
      <c r="B1121" s="2" t="s">
        <v>2521</v>
      </c>
      <c r="C1121" s="2" t="s">
        <v>2522</v>
      </c>
    </row>
    <row r="1122" spans="1:3">
      <c r="A1122" s="2" t="s">
        <v>2523</v>
      </c>
      <c r="B1122" s="2" t="s">
        <v>2524</v>
      </c>
      <c r="C1122" s="2" t="s">
        <v>2525</v>
      </c>
    </row>
    <row r="1123" spans="1:3">
      <c r="A1123" s="31" t="s">
        <v>2526</v>
      </c>
      <c r="B1123" s="51" t="s">
        <v>2527</v>
      </c>
      <c r="C1123" s="52" t="s">
        <v>2528</v>
      </c>
    </row>
    <row r="1124" spans="1:3">
      <c r="A1124" s="31" t="s">
        <v>2529</v>
      </c>
      <c r="B1124" s="51" t="s">
        <v>2530</v>
      </c>
      <c r="C1124" s="52" t="s">
        <v>2531</v>
      </c>
    </row>
    <row r="1125" spans="1:3">
      <c r="A1125" s="31" t="s">
        <v>2532</v>
      </c>
      <c r="B1125" s="51" t="s">
        <v>2533</v>
      </c>
      <c r="C1125" s="53" t="s">
        <v>2534</v>
      </c>
    </row>
    <row r="1126" spans="1:3" ht="15">
      <c r="A1126" s="31" t="s">
        <v>2535</v>
      </c>
      <c r="B1126" s="51" t="s">
        <v>2536</v>
      </c>
      <c r="C1126" s="48" t="s">
        <v>2537</v>
      </c>
    </row>
    <row r="1127" spans="1:3">
      <c r="A1127" s="31" t="s">
        <v>357</v>
      </c>
      <c r="B1127" s="51" t="s">
        <v>2538</v>
      </c>
      <c r="C1127" s="52" t="s">
        <v>2539</v>
      </c>
    </row>
    <row r="1128" spans="1:3">
      <c r="A1128" s="371" t="s">
        <v>3506</v>
      </c>
      <c r="B1128" s="51" t="s">
        <v>2540</v>
      </c>
      <c r="C1128" s="53" t="s">
        <v>2541</v>
      </c>
    </row>
    <row r="1129" spans="1:3">
      <c r="A1129" s="31" t="s">
        <v>2542</v>
      </c>
      <c r="B1129" s="51" t="s">
        <v>2543</v>
      </c>
      <c r="C1129" s="53" t="s">
        <v>2544</v>
      </c>
    </row>
    <row r="1130" spans="1:3">
      <c r="A1130" s="31" t="s">
        <v>331</v>
      </c>
      <c r="B1130" s="51" t="s">
        <v>2545</v>
      </c>
      <c r="C1130" s="53" t="s">
        <v>2546</v>
      </c>
    </row>
    <row r="1131" spans="1:3" ht="15">
      <c r="A1131" s="48" t="s">
        <v>2547</v>
      </c>
      <c r="B1131" s="48" t="s">
        <v>2548</v>
      </c>
      <c r="C1131" s="48" t="s">
        <v>2549</v>
      </c>
    </row>
    <row r="1132" spans="1:3" ht="15">
      <c r="A1132" s="48" t="s">
        <v>354</v>
      </c>
      <c r="B1132" s="48" t="s">
        <v>2540</v>
      </c>
      <c r="C1132" s="48" t="s">
        <v>2541</v>
      </c>
    </row>
    <row r="1133" spans="1:3" ht="15">
      <c r="A1133" s="48" t="s">
        <v>2542</v>
      </c>
      <c r="B1133" s="48" t="s">
        <v>2543</v>
      </c>
      <c r="C1133" s="48" t="s">
        <v>2550</v>
      </c>
    </row>
    <row r="1134" spans="1:3" ht="15">
      <c r="A1134" s="48" t="s">
        <v>331</v>
      </c>
      <c r="B1134" s="48" t="s">
        <v>2545</v>
      </c>
      <c r="C1134" s="48" t="s">
        <v>2546</v>
      </c>
    </row>
    <row r="1135" spans="1:3" ht="15">
      <c r="A1135" s="48" t="s">
        <v>2551</v>
      </c>
      <c r="B1135" s="48" t="s">
        <v>2552</v>
      </c>
      <c r="C1135" s="48" t="s">
        <v>2553</v>
      </c>
    </row>
    <row r="1136" spans="1:3" ht="15">
      <c r="A1136" s="48" t="s">
        <v>2554</v>
      </c>
      <c r="B1136" s="48" t="s">
        <v>2555</v>
      </c>
      <c r="C1136" s="48" t="s">
        <v>2556</v>
      </c>
    </row>
    <row r="1137" spans="1:9" ht="15">
      <c r="A1137" s="48" t="s">
        <v>2557</v>
      </c>
      <c r="B1137" s="48" t="s">
        <v>2558</v>
      </c>
      <c r="C1137" s="48" t="s">
        <v>2559</v>
      </c>
    </row>
    <row r="1138" spans="1:9" ht="15">
      <c r="A1138" s="48" t="s">
        <v>2560</v>
      </c>
      <c r="B1138" s="48" t="s">
        <v>2561</v>
      </c>
      <c r="C1138" s="48" t="s">
        <v>2562</v>
      </c>
    </row>
    <row r="1139" spans="1:9" ht="15">
      <c r="A1139" s="48" t="s">
        <v>2563</v>
      </c>
      <c r="B1139" s="48" t="s">
        <v>2564</v>
      </c>
      <c r="C1139" s="48" t="s">
        <v>2565</v>
      </c>
    </row>
    <row r="1140" spans="1:9" ht="15">
      <c r="A1140" s="2" t="s">
        <v>2566</v>
      </c>
      <c r="B1140" s="40" t="s">
        <v>1232</v>
      </c>
      <c r="C1140" s="40" t="s">
        <v>2567</v>
      </c>
    </row>
    <row r="1141" spans="1:9" ht="15">
      <c r="A1141" s="48" t="s">
        <v>2568</v>
      </c>
      <c r="B1141" s="48" t="s">
        <v>2569</v>
      </c>
      <c r="C1141" s="48" t="s">
        <v>2570</v>
      </c>
    </row>
    <row r="1142" spans="1:9" ht="15">
      <c r="A1142" s="54" t="s">
        <v>2571</v>
      </c>
      <c r="B1142" s="40" t="s">
        <v>2572</v>
      </c>
      <c r="C1142" s="40" t="s">
        <v>27</v>
      </c>
      <c r="G1142" s="56"/>
      <c r="H1142" s="56"/>
      <c r="I1142" s="56"/>
    </row>
    <row r="1143" spans="1:9" ht="15">
      <c r="A1143" s="54" t="s">
        <v>2573</v>
      </c>
      <c r="B1143" s="40" t="s">
        <v>2574</v>
      </c>
      <c r="C1143" s="40" t="s">
        <v>2575</v>
      </c>
      <c r="G1143" s="56"/>
      <c r="H1143" s="56"/>
      <c r="I1143" s="56"/>
    </row>
    <row r="1144" spans="1:9" ht="15">
      <c r="A1144" s="54" t="s">
        <v>2576</v>
      </c>
      <c r="B1144" s="40" t="s">
        <v>2577</v>
      </c>
      <c r="C1144" s="40" t="s">
        <v>2578</v>
      </c>
      <c r="G1144" s="56"/>
      <c r="H1144" s="56"/>
      <c r="I1144" s="56"/>
    </row>
    <row r="1145" spans="1:9" ht="15">
      <c r="A1145" s="2" t="s">
        <v>2579</v>
      </c>
      <c r="B1145" s="2" t="s">
        <v>2580</v>
      </c>
      <c r="C1145" s="40" t="s">
        <v>2581</v>
      </c>
    </row>
    <row r="1146" spans="1:9" ht="15">
      <c r="A1146" s="55" t="s">
        <v>2582</v>
      </c>
      <c r="B1146" s="55" t="s">
        <v>2583</v>
      </c>
      <c r="C1146" s="40" t="s">
        <v>2584</v>
      </c>
    </row>
    <row r="1147" spans="1:9" ht="15">
      <c r="A1147" s="55" t="s">
        <v>2585</v>
      </c>
      <c r="B1147" s="48" t="s">
        <v>2586</v>
      </c>
      <c r="C1147" s="40" t="s">
        <v>2587</v>
      </c>
    </row>
    <row r="1148" spans="1:9" ht="15">
      <c r="A1148" s="55" t="s">
        <v>2588</v>
      </c>
      <c r="B1148" s="15" t="s">
        <v>2516</v>
      </c>
      <c r="C1148" s="40" t="s">
        <v>2589</v>
      </c>
    </row>
    <row r="1149" spans="1:9" ht="15">
      <c r="A1149" s="55" t="s">
        <v>2590</v>
      </c>
      <c r="B1149" s="55" t="s">
        <v>2591</v>
      </c>
      <c r="C1149" s="40"/>
    </row>
    <row r="1150" spans="1:9" ht="15">
      <c r="A1150" s="55" t="s">
        <v>2592</v>
      </c>
      <c r="B1150" s="15" t="s">
        <v>2593</v>
      </c>
      <c r="C1150" s="40" t="s">
        <v>2594</v>
      </c>
    </row>
    <row r="1151" spans="1:9" ht="15">
      <c r="A1151" s="55" t="s">
        <v>2595</v>
      </c>
      <c r="B1151" s="2" t="s">
        <v>2596</v>
      </c>
      <c r="C1151" s="40"/>
    </row>
    <row r="1152" spans="1:9" ht="15">
      <c r="A1152" s="48" t="s">
        <v>2597</v>
      </c>
      <c r="B1152" s="48" t="s">
        <v>2598</v>
      </c>
      <c r="C1152" s="40" t="s">
        <v>2599</v>
      </c>
    </row>
    <row r="1153" spans="1:7" ht="15">
      <c r="A1153" s="48" t="s">
        <v>2600</v>
      </c>
      <c r="B1153" s="48" t="s">
        <v>2601</v>
      </c>
      <c r="C1153" s="40" t="s">
        <v>2602</v>
      </c>
    </row>
    <row r="1154" spans="1:7" ht="15">
      <c r="A1154" s="48" t="s">
        <v>2603</v>
      </c>
      <c r="B1154" s="48" t="s">
        <v>2604</v>
      </c>
      <c r="C1154" s="40" t="s">
        <v>2605</v>
      </c>
    </row>
    <row r="1155" spans="1:7" ht="15">
      <c r="A1155" s="48" t="s">
        <v>2606</v>
      </c>
      <c r="B1155" s="48" t="s">
        <v>2607</v>
      </c>
      <c r="C1155" s="40" t="s">
        <v>2608</v>
      </c>
    </row>
    <row r="1156" spans="1:7" ht="15">
      <c r="A1156" s="48" t="s">
        <v>2609</v>
      </c>
      <c r="B1156" s="48" t="s">
        <v>2610</v>
      </c>
      <c r="C1156" s="40" t="s">
        <v>2611</v>
      </c>
    </row>
    <row r="1157" spans="1:7" ht="15">
      <c r="A1157" s="15" t="s">
        <v>2612</v>
      </c>
      <c r="B1157" s="15" t="s">
        <v>2613</v>
      </c>
      <c r="C1157" s="40" t="s">
        <v>2614</v>
      </c>
    </row>
    <row r="1158" spans="1:7" ht="15">
      <c r="A1158" s="40" t="s">
        <v>2615</v>
      </c>
      <c r="B1158" s="40" t="s">
        <v>2616</v>
      </c>
      <c r="C1158" s="40" t="s">
        <v>2617</v>
      </c>
    </row>
    <row r="1159" spans="1:7" ht="15">
      <c r="A1159" s="40" t="s">
        <v>2618</v>
      </c>
      <c r="B1159" s="40" t="s">
        <v>2619</v>
      </c>
      <c r="C1159" s="40" t="s">
        <v>2620</v>
      </c>
    </row>
    <row r="1160" spans="1:7" ht="15">
      <c r="A1160" s="48" t="s">
        <v>153</v>
      </c>
      <c r="B1160" s="48" t="s">
        <v>1519</v>
      </c>
      <c r="C1160" s="40" t="s">
        <v>1520</v>
      </c>
    </row>
    <row r="1161" spans="1:7" ht="15">
      <c r="A1161" s="48" t="s">
        <v>154</v>
      </c>
      <c r="B1161" s="48" t="s">
        <v>2621</v>
      </c>
      <c r="C1161" s="40" t="s">
        <v>2622</v>
      </c>
    </row>
    <row r="1162" spans="1:7" ht="15">
      <c r="A1162" s="48" t="s">
        <v>155</v>
      </c>
      <c r="B1162" s="48" t="s">
        <v>2623</v>
      </c>
      <c r="C1162" s="40" t="s">
        <v>2624</v>
      </c>
    </row>
    <row r="1163" spans="1:7" ht="15">
      <c r="A1163" s="48" t="s">
        <v>2625</v>
      </c>
      <c r="B1163" s="48" t="s">
        <v>2626</v>
      </c>
      <c r="C1163" s="48" t="s">
        <v>2627</v>
      </c>
    </row>
    <row r="1164" spans="1:7" ht="15">
      <c r="A1164" s="48" t="s">
        <v>2628</v>
      </c>
      <c r="B1164" s="48" t="s">
        <v>2629</v>
      </c>
      <c r="C1164" s="48" t="s">
        <v>2630</v>
      </c>
    </row>
    <row r="1165" spans="1:7" ht="15">
      <c r="A1165" s="48" t="s">
        <v>2631</v>
      </c>
      <c r="B1165" s="48" t="s">
        <v>2632</v>
      </c>
      <c r="C1165" s="48" t="s">
        <v>2633</v>
      </c>
    </row>
    <row r="1166" spans="1:7" ht="15">
      <c r="A1166" s="48" t="s">
        <v>2634</v>
      </c>
      <c r="B1166" s="48" t="s">
        <v>2635</v>
      </c>
      <c r="C1166" s="48" t="s">
        <v>2636</v>
      </c>
    </row>
    <row r="1167" spans="1:7" ht="15">
      <c r="A1167" s="48" t="s">
        <v>2637</v>
      </c>
      <c r="B1167" s="48" t="s">
        <v>2638</v>
      </c>
      <c r="C1167" s="48" t="s">
        <v>2639</v>
      </c>
    </row>
    <row r="1168" spans="1:7" ht="15">
      <c r="A1168" s="48" t="s">
        <v>192</v>
      </c>
      <c r="B1168" s="48" t="s">
        <v>2640</v>
      </c>
      <c r="C1168" s="48" t="s">
        <v>2641</v>
      </c>
      <c r="G1168" t="s">
        <v>29</v>
      </c>
    </row>
    <row r="1169" spans="1:3" ht="15">
      <c r="A1169" s="48" t="s">
        <v>261</v>
      </c>
      <c r="B1169" s="48" t="s">
        <v>2642</v>
      </c>
      <c r="C1169" s="48" t="s">
        <v>2643</v>
      </c>
    </row>
    <row r="1170" spans="1:3" ht="15">
      <c r="A1170" s="48" t="s">
        <v>2644</v>
      </c>
      <c r="B1170" s="48" t="s">
        <v>2645</v>
      </c>
      <c r="C1170" s="48" t="s">
        <v>2646</v>
      </c>
    </row>
    <row r="1171" spans="1:3" ht="15">
      <c r="A1171" s="48" t="s">
        <v>263</v>
      </c>
      <c r="B1171" s="48" t="s">
        <v>2647</v>
      </c>
      <c r="C1171" s="48" t="s">
        <v>2648</v>
      </c>
    </row>
    <row r="1172" spans="1:3" ht="15">
      <c r="A1172" s="48" t="s">
        <v>2649</v>
      </c>
      <c r="B1172" s="48" t="s">
        <v>2650</v>
      </c>
      <c r="C1172" s="48" t="s">
        <v>2651</v>
      </c>
    </row>
    <row r="1173" spans="1:3" ht="15">
      <c r="A1173" s="48" t="s">
        <v>2628</v>
      </c>
      <c r="B1173" s="48" t="s">
        <v>2629</v>
      </c>
      <c r="C1173" s="48" t="s">
        <v>2652</v>
      </c>
    </row>
    <row r="1174" spans="1:3" ht="20.25" customHeight="1">
      <c r="A1174" s="48" t="s">
        <v>2653</v>
      </c>
      <c r="B1174" s="48" t="s">
        <v>2654</v>
      </c>
      <c r="C1174" s="48"/>
    </row>
    <row r="1175" spans="1:3" ht="20.25" customHeight="1">
      <c r="A1175" s="48" t="s">
        <v>3413</v>
      </c>
      <c r="B1175" s="48" t="s">
        <v>1747</v>
      </c>
      <c r="C1175" s="40" t="s">
        <v>1748</v>
      </c>
    </row>
    <row r="1176" spans="1:3" ht="20.25" customHeight="1">
      <c r="A1176" s="48" t="s">
        <v>191</v>
      </c>
      <c r="B1176" s="48" t="s">
        <v>2655</v>
      </c>
      <c r="C1176" s="48" t="s">
        <v>2656</v>
      </c>
    </row>
    <row r="1177" spans="1:3" ht="20.25" customHeight="1">
      <c r="A1177" s="48" t="s">
        <v>2657</v>
      </c>
      <c r="B1177" s="48" t="s">
        <v>2658</v>
      </c>
      <c r="C1177" s="48" t="s">
        <v>2659</v>
      </c>
    </row>
    <row r="1178" spans="1:3" ht="20.25" customHeight="1">
      <c r="A1178" s="48" t="s">
        <v>2660</v>
      </c>
      <c r="B1178" s="48" t="s">
        <v>2661</v>
      </c>
      <c r="C1178" s="48"/>
    </row>
    <row r="1179" spans="1:3" ht="17.25" customHeight="1">
      <c r="A1179" s="48" t="s">
        <v>2662</v>
      </c>
      <c r="B1179" s="48" t="s">
        <v>2663</v>
      </c>
      <c r="C1179" s="48" t="s">
        <v>2664</v>
      </c>
    </row>
    <row r="1180" spans="1:3" ht="17.25" customHeight="1">
      <c r="A1180" s="48" t="s">
        <v>2665</v>
      </c>
      <c r="B1180" s="48" t="s">
        <v>2666</v>
      </c>
      <c r="C1180" s="884" t="s">
        <v>2667</v>
      </c>
    </row>
    <row r="1181" spans="1:3" ht="22.5" customHeight="1">
      <c r="A1181" s="48" t="s">
        <v>2668</v>
      </c>
      <c r="B1181" s="48" t="s">
        <v>2669</v>
      </c>
      <c r="C1181" s="48" t="s">
        <v>2670</v>
      </c>
    </row>
    <row r="1182" spans="1:3" ht="22.5" customHeight="1">
      <c r="A1182" s="48" t="s">
        <v>30</v>
      </c>
      <c r="B1182" s="48" t="s">
        <v>1229</v>
      </c>
      <c r="C1182" s="48" t="s">
        <v>2671</v>
      </c>
    </row>
    <row r="1183" spans="1:3" ht="22.5" customHeight="1">
      <c r="A1183" s="48" t="s">
        <v>193</v>
      </c>
      <c r="B1183" s="48" t="s">
        <v>2672</v>
      </c>
      <c r="C1183" s="48" t="s">
        <v>2673</v>
      </c>
    </row>
    <row r="1184" spans="1:3" ht="17.25" customHeight="1">
      <c r="A1184" s="48" t="s">
        <v>2674</v>
      </c>
      <c r="B1184" s="48" t="s">
        <v>2675</v>
      </c>
      <c r="C1184" s="48" t="s">
        <v>2676</v>
      </c>
    </row>
    <row r="1185" spans="1:3" ht="17.25" customHeight="1">
      <c r="A1185" s="48" t="s">
        <v>2677</v>
      </c>
      <c r="B1185" s="48" t="s">
        <v>2678</v>
      </c>
      <c r="C1185" s="48" t="s">
        <v>2679</v>
      </c>
    </row>
    <row r="1186" spans="1:3" ht="17.25" customHeight="1">
      <c r="A1186" s="48" t="s">
        <v>2680</v>
      </c>
      <c r="B1186" s="48" t="s">
        <v>2681</v>
      </c>
      <c r="C1186" s="48" t="s">
        <v>2682</v>
      </c>
    </row>
    <row r="1187" spans="1:3" ht="17.25" customHeight="1">
      <c r="A1187" s="48" t="s">
        <v>2683</v>
      </c>
      <c r="B1187" s="48" t="s">
        <v>2684</v>
      </c>
      <c r="C1187" s="48" t="s">
        <v>2685</v>
      </c>
    </row>
    <row r="1188" spans="1:3" ht="17.25" customHeight="1">
      <c r="A1188" s="48" t="s">
        <v>2686</v>
      </c>
      <c r="B1188" s="48" t="s">
        <v>3179</v>
      </c>
      <c r="C1188" s="48" t="s">
        <v>2687</v>
      </c>
    </row>
    <row r="1189" spans="1:3" ht="17.25" customHeight="1">
      <c r="A1189" s="48" t="s">
        <v>2688</v>
      </c>
      <c r="B1189" s="48" t="s">
        <v>2689</v>
      </c>
      <c r="C1189" s="48" t="s">
        <v>2690</v>
      </c>
    </row>
    <row r="1190" spans="1:3" ht="17.25" customHeight="1">
      <c r="A1190" s="49" t="s">
        <v>2691</v>
      </c>
      <c r="B1190" s="50" t="s">
        <v>2692</v>
      </c>
      <c r="C1190" s="49" t="s">
        <v>2693</v>
      </c>
    </row>
    <row r="1191" spans="1:3" ht="17.25" customHeight="1">
      <c r="A1191" s="61" t="s">
        <v>3362</v>
      </c>
      <c r="B1191" s="50" t="s">
        <v>2694</v>
      </c>
      <c r="C1191" s="49" t="s">
        <v>2695</v>
      </c>
    </row>
    <row r="1192" spans="1:3">
      <c r="A1192" s="49" t="s">
        <v>2696</v>
      </c>
      <c r="B1192" s="50" t="s">
        <v>2697</v>
      </c>
      <c r="C1192" s="49" t="s">
        <v>2698</v>
      </c>
    </row>
    <row r="1193" spans="1:3">
      <c r="A1193" s="61" t="s">
        <v>3398</v>
      </c>
      <c r="B1193" s="50" t="s">
        <v>2699</v>
      </c>
      <c r="C1193" s="49" t="s">
        <v>2700</v>
      </c>
    </row>
    <row r="1194" spans="1:3">
      <c r="A1194" s="49" t="s">
        <v>2701</v>
      </c>
      <c r="B1194" s="50" t="s">
        <v>2702</v>
      </c>
      <c r="C1194" s="49" t="s">
        <v>2703</v>
      </c>
    </row>
    <row r="1195" spans="1:3">
      <c r="A1195" s="49" t="s">
        <v>2704</v>
      </c>
      <c r="B1195" s="50" t="s">
        <v>2705</v>
      </c>
      <c r="C1195" s="49" t="s">
        <v>2706</v>
      </c>
    </row>
    <row r="1196" spans="1:3">
      <c r="A1196" s="49" t="s">
        <v>2707</v>
      </c>
      <c r="B1196" s="50" t="s">
        <v>2708</v>
      </c>
      <c r="C1196" s="49" t="s">
        <v>2709</v>
      </c>
    </row>
    <row r="1197" spans="1:3">
      <c r="A1197" s="49" t="s">
        <v>2710</v>
      </c>
      <c r="B1197" s="50" t="s">
        <v>2711</v>
      </c>
      <c r="C1197" s="49" t="s">
        <v>2712</v>
      </c>
    </row>
    <row r="1198" spans="1:3">
      <c r="A1198" s="61" t="s">
        <v>3507</v>
      </c>
      <c r="B1198" s="50" t="s">
        <v>2713</v>
      </c>
      <c r="C1198" s="49" t="s">
        <v>2714</v>
      </c>
    </row>
    <row r="1199" spans="1:3">
      <c r="A1199" s="49" t="s">
        <v>2715</v>
      </c>
      <c r="B1199" s="50" t="s">
        <v>2716</v>
      </c>
      <c r="C1199" s="49" t="s">
        <v>2717</v>
      </c>
    </row>
    <row r="1200" spans="1:3">
      <c r="A1200" s="49" t="s">
        <v>2718</v>
      </c>
      <c r="B1200" s="50" t="s">
        <v>2719</v>
      </c>
      <c r="C1200" s="49" t="s">
        <v>2720</v>
      </c>
    </row>
    <row r="1201" spans="1:3">
      <c r="A1201" s="49" t="s">
        <v>2721</v>
      </c>
      <c r="B1201" s="2" t="s">
        <v>2722</v>
      </c>
      <c r="C1201" s="49" t="s">
        <v>998</v>
      </c>
    </row>
    <row r="1202" spans="1:3" ht="13.5" thickBot="1">
      <c r="A1202" s="49" t="s">
        <v>2723</v>
      </c>
      <c r="B1202" s="2" t="s">
        <v>2724</v>
      </c>
      <c r="C1202" s="57" t="s">
        <v>2725</v>
      </c>
    </row>
    <row r="1203" spans="1:3" ht="13.5" thickBot="1">
      <c r="A1203" s="49" t="s">
        <v>2726</v>
      </c>
      <c r="B1203" s="2" t="s">
        <v>2727</v>
      </c>
      <c r="C1203" s="57" t="s">
        <v>2728</v>
      </c>
    </row>
    <row r="1204" spans="1:3" ht="13.5" thickBot="1">
      <c r="A1204" s="49" t="s">
        <v>2729</v>
      </c>
      <c r="B1204" s="2" t="s">
        <v>2312</v>
      </c>
      <c r="C1204" s="57" t="s">
        <v>2730</v>
      </c>
    </row>
    <row r="1205" spans="1:3">
      <c r="A1205" s="2" t="s">
        <v>2731</v>
      </c>
      <c r="B1205" s="2" t="s">
        <v>2732</v>
      </c>
    </row>
    <row r="1206" spans="1:3" ht="13.5" thickBot="1">
      <c r="A1206" s="49" t="s">
        <v>188</v>
      </c>
      <c r="B1206" s="2" t="s">
        <v>2733</v>
      </c>
      <c r="C1206" s="57" t="s">
        <v>2734</v>
      </c>
    </row>
    <row r="1207" spans="1:3" ht="13.5" thickBot="1">
      <c r="A1207" s="2" t="s">
        <v>2735</v>
      </c>
      <c r="B1207" s="2" t="s">
        <v>2736</v>
      </c>
      <c r="C1207" s="57" t="s">
        <v>2737</v>
      </c>
    </row>
    <row r="1208" spans="1:3" ht="13.5" thickBot="1">
      <c r="A1208" s="2" t="s">
        <v>2738</v>
      </c>
      <c r="B1208" s="2" t="s">
        <v>2739</v>
      </c>
      <c r="C1208" s="57" t="s">
        <v>2740</v>
      </c>
    </row>
    <row r="1209" spans="1:3">
      <c r="A1209" s="2" t="s">
        <v>2741</v>
      </c>
      <c r="B1209" s="2" t="s">
        <v>2742</v>
      </c>
    </row>
    <row r="1210" spans="1:3">
      <c r="A1210" s="2" t="s">
        <v>2743</v>
      </c>
      <c r="B1210" s="2" t="s">
        <v>2744</v>
      </c>
    </row>
    <row r="1211" spans="1:3" ht="13.5" thickBot="1">
      <c r="A1211" s="49" t="s">
        <v>2745</v>
      </c>
      <c r="B1211" s="50" t="s">
        <v>2746</v>
      </c>
      <c r="C1211" s="57" t="s">
        <v>2747</v>
      </c>
    </row>
    <row r="1212" spans="1:3">
      <c r="A1212" s="49" t="s">
        <v>2748</v>
      </c>
      <c r="B1212" s="50" t="s">
        <v>2749</v>
      </c>
      <c r="C1212" s="49" t="s">
        <v>2750</v>
      </c>
    </row>
    <row r="1213" spans="1:3">
      <c r="A1213" s="2" t="s">
        <v>2751</v>
      </c>
      <c r="B1213" s="2" t="s">
        <v>2752</v>
      </c>
    </row>
    <row r="1214" spans="1:3">
      <c r="A1214" s="2" t="s">
        <v>2753</v>
      </c>
      <c r="B1214" s="2" t="s">
        <v>2754</v>
      </c>
      <c r="C1214" s="49" t="s">
        <v>2755</v>
      </c>
    </row>
    <row r="1215" spans="1:3">
      <c r="A1215" s="2" t="s">
        <v>40</v>
      </c>
      <c r="B1215" s="2" t="s">
        <v>2756</v>
      </c>
      <c r="C1215" s="2" t="s">
        <v>2757</v>
      </c>
    </row>
    <row r="1216" spans="1:3">
      <c r="A1216" s="2" t="s">
        <v>2758</v>
      </c>
      <c r="B1216" s="2" t="s">
        <v>2759</v>
      </c>
      <c r="C1216" s="2" t="s">
        <v>2760</v>
      </c>
    </row>
    <row r="1217" spans="1:3">
      <c r="A1217" s="2" t="s">
        <v>2761</v>
      </c>
      <c r="B1217" s="2" t="s">
        <v>2762</v>
      </c>
      <c r="C1217" s="2" t="s">
        <v>2763</v>
      </c>
    </row>
    <row r="1218" spans="1:3">
      <c r="A1218" s="2" t="s">
        <v>37</v>
      </c>
      <c r="B1218" s="2" t="s">
        <v>2764</v>
      </c>
      <c r="C1218" s="2" t="s">
        <v>2765</v>
      </c>
    </row>
    <row r="1219" spans="1:3">
      <c r="A1219" s="58" t="s">
        <v>38</v>
      </c>
      <c r="B1219" s="15" t="s">
        <v>2766</v>
      </c>
      <c r="C1219" s="15" t="s">
        <v>2767</v>
      </c>
    </row>
    <row r="1220" spans="1:3" ht="13.5" thickBot="1">
      <c r="A1220" s="49" t="s">
        <v>2768</v>
      </c>
      <c r="B1220" s="50" t="s">
        <v>2769</v>
      </c>
      <c r="C1220" s="57" t="s">
        <v>2770</v>
      </c>
    </row>
    <row r="1221" spans="1:3">
      <c r="A1221" s="49" t="s">
        <v>2771</v>
      </c>
      <c r="B1221" s="50" t="s">
        <v>2772</v>
      </c>
      <c r="C1221" s="49" t="s">
        <v>2773</v>
      </c>
    </row>
    <row r="1222" spans="1:3" ht="15">
      <c r="A1222" s="2" t="s">
        <v>2774</v>
      </c>
      <c r="B1222" s="2" t="s">
        <v>2775</v>
      </c>
      <c r="C1222" s="885" t="s">
        <v>2776</v>
      </c>
    </row>
    <row r="1223" spans="1:3">
      <c r="A1223" s="59" t="s">
        <v>2777</v>
      </c>
      <c r="B1223" s="2" t="s">
        <v>2778</v>
      </c>
    </row>
    <row r="1224" spans="1:3">
      <c r="A1224" s="49" t="s">
        <v>2779</v>
      </c>
      <c r="B1224" s="50" t="s">
        <v>2780</v>
      </c>
      <c r="C1224" s="49" t="s">
        <v>2781</v>
      </c>
    </row>
    <row r="1225" spans="1:3">
      <c r="A1225" s="49" t="s">
        <v>2782</v>
      </c>
      <c r="B1225" s="50" t="s">
        <v>1332</v>
      </c>
      <c r="C1225" s="60" t="s">
        <v>1333</v>
      </c>
    </row>
    <row r="1226" spans="1:3">
      <c r="A1226" s="49" t="s">
        <v>2783</v>
      </c>
      <c r="B1226" s="50" t="s">
        <v>2784</v>
      </c>
      <c r="C1226" s="2" t="s">
        <v>2785</v>
      </c>
    </row>
    <row r="1227" spans="1:3">
      <c r="A1227" s="49" t="s">
        <v>2786</v>
      </c>
      <c r="B1227" s="50" t="s">
        <v>2787</v>
      </c>
      <c r="C1227" s="49" t="s">
        <v>2788</v>
      </c>
    </row>
    <row r="1228" spans="1:3">
      <c r="A1228" s="49" t="s">
        <v>2789</v>
      </c>
      <c r="B1228" s="50" t="s">
        <v>2790</v>
      </c>
      <c r="C1228" s="61" t="s">
        <v>2791</v>
      </c>
    </row>
    <row r="1229" spans="1:3">
      <c r="A1229" s="49" t="s">
        <v>2792</v>
      </c>
      <c r="B1229" s="2" t="s">
        <v>2793</v>
      </c>
    </row>
    <row r="1230" spans="1:3">
      <c r="A1230" s="49" t="s">
        <v>2794</v>
      </c>
      <c r="B1230" s="2" t="s">
        <v>2795</v>
      </c>
    </row>
    <row r="1231" spans="1:3">
      <c r="A1231" s="49" t="s">
        <v>2796</v>
      </c>
      <c r="B1231" s="2" t="s">
        <v>2797</v>
      </c>
    </row>
    <row r="1232" spans="1:3">
      <c r="A1232" s="49" t="s">
        <v>190</v>
      </c>
      <c r="B1232" s="2" t="s">
        <v>2798</v>
      </c>
    </row>
    <row r="1233" spans="1:3" ht="13.5" thickBot="1">
      <c r="A1233" s="49" t="s">
        <v>256</v>
      </c>
      <c r="B1233" s="50" t="s">
        <v>2799</v>
      </c>
      <c r="C1233" s="57" t="s">
        <v>2426</v>
      </c>
    </row>
    <row r="1234" spans="1:3">
      <c r="A1234" s="49" t="s">
        <v>2427</v>
      </c>
      <c r="B1234" s="50" t="s">
        <v>2800</v>
      </c>
      <c r="C1234" s="49"/>
    </row>
    <row r="1235" spans="1:3">
      <c r="A1235" s="49" t="s">
        <v>259</v>
      </c>
      <c r="B1235" s="50" t="s">
        <v>2801</v>
      </c>
      <c r="C1235" s="49" t="s">
        <v>2802</v>
      </c>
    </row>
    <row r="1236" spans="1:3" ht="13.5">
      <c r="A1236" s="49" t="s">
        <v>255</v>
      </c>
      <c r="B1236" s="50" t="s">
        <v>2519</v>
      </c>
      <c r="C1236" s="886" t="s">
        <v>2803</v>
      </c>
    </row>
    <row r="1237" spans="1:3">
      <c r="A1237" s="59" t="s">
        <v>2777</v>
      </c>
      <c r="B1237" s="2" t="s">
        <v>2778</v>
      </c>
      <c r="C1237" s="49"/>
    </row>
    <row r="1238" spans="1:3">
      <c r="A1238" s="49" t="s">
        <v>2782</v>
      </c>
      <c r="B1238" s="50" t="s">
        <v>1332</v>
      </c>
      <c r="C1238" s="49"/>
    </row>
    <row r="1239" spans="1:3">
      <c r="A1239" s="49" t="s">
        <v>2779</v>
      </c>
      <c r="B1239" s="50" t="s">
        <v>2780</v>
      </c>
      <c r="C1239" s="49" t="s">
        <v>2781</v>
      </c>
    </row>
    <row r="1240" spans="1:3">
      <c r="A1240" s="15" t="s">
        <v>1061</v>
      </c>
      <c r="B1240" s="15" t="s">
        <v>1062</v>
      </c>
      <c r="C1240" s="15" t="s">
        <v>1063</v>
      </c>
    </row>
    <row r="1241" spans="1:3">
      <c r="A1241" s="15" t="s">
        <v>1065</v>
      </c>
      <c r="B1241" s="15" t="s">
        <v>1066</v>
      </c>
      <c r="C1241" s="62" t="s">
        <v>1067</v>
      </c>
    </row>
    <row r="1242" spans="1:3">
      <c r="A1242" s="15" t="s">
        <v>1068</v>
      </c>
      <c r="B1242" s="15" t="s">
        <v>1069</v>
      </c>
      <c r="C1242" s="47" t="s">
        <v>1070</v>
      </c>
    </row>
    <row r="1243" spans="1:3">
      <c r="A1243" s="15" t="s">
        <v>1071</v>
      </c>
      <c r="B1243" s="15" t="s">
        <v>1072</v>
      </c>
      <c r="C1243" s="12" t="s">
        <v>1073</v>
      </c>
    </row>
    <row r="1244" spans="1:3">
      <c r="A1244" s="15" t="s">
        <v>1074</v>
      </c>
      <c r="B1244" s="15" t="s">
        <v>1075</v>
      </c>
      <c r="C1244" s="15" t="s">
        <v>1076</v>
      </c>
    </row>
    <row r="1245" spans="1:3">
      <c r="A1245" s="15" t="s">
        <v>1077</v>
      </c>
      <c r="B1245" s="15" t="s">
        <v>1078</v>
      </c>
      <c r="C1245" s="15" t="s">
        <v>1079</v>
      </c>
    </row>
    <row r="1246" spans="1:3">
      <c r="A1246" s="15" t="s">
        <v>1104</v>
      </c>
      <c r="B1246" s="15" t="s">
        <v>1105</v>
      </c>
      <c r="C1246" s="15" t="s">
        <v>1106</v>
      </c>
    </row>
    <row r="1247" spans="1:3" ht="13.5" thickBot="1">
      <c r="A1247" s="49" t="s">
        <v>2804</v>
      </c>
      <c r="B1247" s="50" t="s">
        <v>2805</v>
      </c>
      <c r="C1247" s="57" t="s">
        <v>2806</v>
      </c>
    </row>
    <row r="1248" spans="1:3">
      <c r="A1248" s="49" t="s">
        <v>2807</v>
      </c>
      <c r="B1248" s="50" t="s">
        <v>2808</v>
      </c>
      <c r="C1248" s="61" t="s">
        <v>2809</v>
      </c>
    </row>
    <row r="1249" spans="1:3" ht="13.5" thickBot="1">
      <c r="A1249" s="49" t="s">
        <v>1098</v>
      </c>
      <c r="B1249" s="50" t="s">
        <v>1099</v>
      </c>
      <c r="C1249" s="57" t="s">
        <v>1100</v>
      </c>
    </row>
    <row r="1250" spans="1:3">
      <c r="A1250" s="49" t="s">
        <v>2810</v>
      </c>
      <c r="B1250" s="50" t="s">
        <v>2811</v>
      </c>
      <c r="C1250" s="63" t="s">
        <v>2812</v>
      </c>
    </row>
    <row r="1251" spans="1:3" ht="13.5" thickBot="1">
      <c r="A1251" s="49" t="s">
        <v>2813</v>
      </c>
      <c r="B1251" s="50" t="s">
        <v>2814</v>
      </c>
      <c r="C1251" s="57" t="s">
        <v>2815</v>
      </c>
    </row>
    <row r="1252" spans="1:3">
      <c r="A1252" s="49" t="s">
        <v>2816</v>
      </c>
      <c r="B1252" s="50" t="s">
        <v>2817</v>
      </c>
      <c r="C1252" s="61" t="s">
        <v>29</v>
      </c>
    </row>
    <row r="1253" spans="1:3">
      <c r="A1253" s="49" t="s">
        <v>2818</v>
      </c>
      <c r="B1253" s="50" t="s">
        <v>2819</v>
      </c>
      <c r="C1253" s="61" t="s">
        <v>29</v>
      </c>
    </row>
    <row r="1254" spans="1:3">
      <c r="A1254" s="49" t="s">
        <v>2820</v>
      </c>
      <c r="B1254" s="50" t="s">
        <v>2821</v>
      </c>
      <c r="C1254" s="61" t="s">
        <v>29</v>
      </c>
    </row>
    <row r="1255" spans="1:3">
      <c r="A1255" s="49" t="s">
        <v>2822</v>
      </c>
      <c r="B1255" s="50" t="s">
        <v>2823</v>
      </c>
      <c r="C1255" s="61" t="s">
        <v>29</v>
      </c>
    </row>
    <row r="1256" spans="1:3" ht="18" thickBot="1">
      <c r="A1256" s="61" t="s">
        <v>2824</v>
      </c>
      <c r="B1256" s="50" t="s">
        <v>2825</v>
      </c>
      <c r="C1256" s="64" t="s">
        <v>2826</v>
      </c>
    </row>
    <row r="1257" spans="1:3" ht="18" thickBot="1">
      <c r="A1257" s="61" t="s">
        <v>2827</v>
      </c>
      <c r="B1257" s="50" t="s">
        <v>2828</v>
      </c>
      <c r="C1257" s="64" t="s">
        <v>2829</v>
      </c>
    </row>
    <row r="1258" spans="1:3" ht="18" thickBot="1">
      <c r="A1258" s="61" t="s">
        <v>2830</v>
      </c>
      <c r="B1258" s="50" t="s">
        <v>2831</v>
      </c>
      <c r="C1258" s="64" t="s">
        <v>2832</v>
      </c>
    </row>
    <row r="1259" spans="1:3" ht="18" thickBot="1">
      <c r="A1259" s="61" t="s">
        <v>2833</v>
      </c>
      <c r="B1259" s="50" t="s">
        <v>2834</v>
      </c>
      <c r="C1259" s="64" t="s">
        <v>2835</v>
      </c>
    </row>
    <row r="1260" spans="1:3" ht="18" thickBot="1">
      <c r="A1260" s="61" t="s">
        <v>2836</v>
      </c>
      <c r="B1260" s="50" t="s">
        <v>2837</v>
      </c>
      <c r="C1260" s="64" t="s">
        <v>29</v>
      </c>
    </row>
    <row r="1261" spans="1:3" ht="18" thickBot="1">
      <c r="A1261" s="61" t="s">
        <v>2838</v>
      </c>
      <c r="B1261" s="50" t="s">
        <v>2839</v>
      </c>
      <c r="C1261" s="64" t="s">
        <v>2840</v>
      </c>
    </row>
    <row r="1262" spans="1:3">
      <c r="A1262" s="61" t="s">
        <v>2841</v>
      </c>
      <c r="B1262" s="50" t="s">
        <v>2842</v>
      </c>
      <c r="C1262" s="61" t="s">
        <v>2843</v>
      </c>
    </row>
    <row r="1263" spans="1:3">
      <c r="A1263" s="49" t="s">
        <v>2844</v>
      </c>
      <c r="B1263" s="50" t="s">
        <v>2845</v>
      </c>
      <c r="C1263" s="2" t="s">
        <v>2846</v>
      </c>
    </row>
    <row r="1264" spans="1:3">
      <c r="A1264" s="51" t="s">
        <v>2847</v>
      </c>
      <c r="B1264" s="51" t="s">
        <v>2848</v>
      </c>
      <c r="C1264" s="12" t="s">
        <v>2849</v>
      </c>
    </row>
    <row r="1265" spans="1:4">
      <c r="A1265" s="65" t="s">
        <v>132</v>
      </c>
      <c r="B1265" s="59" t="s">
        <v>2850</v>
      </c>
      <c r="D1265" s="28" t="s">
        <v>2863</v>
      </c>
    </row>
    <row r="1266" spans="1:4">
      <c r="A1266" s="65" t="s">
        <v>2851</v>
      </c>
      <c r="B1266" s="2" t="s">
        <v>2852</v>
      </c>
      <c r="D1266" s="61" t="s">
        <v>29</v>
      </c>
    </row>
    <row r="1267" spans="1:4">
      <c r="A1267" s="49" t="s">
        <v>2853</v>
      </c>
      <c r="B1267" s="50" t="s">
        <v>2854</v>
      </c>
    </row>
    <row r="1268" spans="1:4">
      <c r="A1268" s="65" t="s">
        <v>2855</v>
      </c>
      <c r="B1268" s="2" t="s">
        <v>2856</v>
      </c>
      <c r="C1268" s="61" t="s">
        <v>2857</v>
      </c>
    </row>
    <row r="1269" spans="1:4">
      <c r="A1269" s="49" t="s">
        <v>2858</v>
      </c>
      <c r="B1269" s="50" t="s">
        <v>2859</v>
      </c>
    </row>
    <row r="1270" spans="1:4">
      <c r="A1270" s="2" t="s">
        <v>2860</v>
      </c>
      <c r="B1270" s="841" t="s">
        <v>2861</v>
      </c>
      <c r="C1270" s="61" t="s">
        <v>2862</v>
      </c>
    </row>
    <row r="1271" spans="1:4">
      <c r="A1271" s="2" t="s">
        <v>2864</v>
      </c>
      <c r="B1271" s="841" t="s">
        <v>2865</v>
      </c>
      <c r="C1271" s="2" t="s">
        <v>2866</v>
      </c>
    </row>
    <row r="1272" spans="1:4">
      <c r="A1272" s="2" t="s">
        <v>2867</v>
      </c>
      <c r="B1272" s="2" t="s">
        <v>2440</v>
      </c>
      <c r="C1272" s="841" t="s">
        <v>29</v>
      </c>
    </row>
    <row r="1273" spans="1:4">
      <c r="A1273" s="2" t="s">
        <v>2868</v>
      </c>
      <c r="B1273" s="887" t="s">
        <v>2869</v>
      </c>
    </row>
    <row r="1274" spans="1:4">
      <c r="A1274" s="2" t="s">
        <v>2870</v>
      </c>
      <c r="B1274" s="887" t="s">
        <v>2871</v>
      </c>
    </row>
    <row r="1275" spans="1:4">
      <c r="A1275" s="2" t="s">
        <v>2872</v>
      </c>
      <c r="B1275" s="888" t="s">
        <v>2873</v>
      </c>
    </row>
    <row r="1276" spans="1:4">
      <c r="A1276" s="2" t="s">
        <v>2874</v>
      </c>
      <c r="B1276" s="2" t="s">
        <v>2875</v>
      </c>
    </row>
    <row r="1277" spans="1:4">
      <c r="A1277" s="2" t="s">
        <v>2876</v>
      </c>
      <c r="B1277" s="2" t="s">
        <v>2877</v>
      </c>
      <c r="C1277" s="2" t="s">
        <v>2840</v>
      </c>
    </row>
    <row r="1278" spans="1:4">
      <c r="A1278" s="2" t="s">
        <v>2878</v>
      </c>
      <c r="B1278" s="2" t="s">
        <v>2879</v>
      </c>
    </row>
    <row r="1279" spans="1:4">
      <c r="A1279" s="65" t="s">
        <v>2880</v>
      </c>
      <c r="B1279" s="2" t="s">
        <v>2881</v>
      </c>
      <c r="C1279" s="61" t="s">
        <v>2882</v>
      </c>
    </row>
    <row r="1280" spans="1:4">
      <c r="A1280" s="49" t="s">
        <v>2107</v>
      </c>
      <c r="B1280" s="50" t="s">
        <v>2108</v>
      </c>
    </row>
    <row r="1281" spans="1:3">
      <c r="A1281" s="49" t="s">
        <v>2883</v>
      </c>
      <c r="B1281" s="50" t="s">
        <v>2517</v>
      </c>
      <c r="C1281" s="2" t="s">
        <v>2423</v>
      </c>
    </row>
    <row r="1282" spans="1:3">
      <c r="A1282" s="49" t="s">
        <v>2884</v>
      </c>
      <c r="B1282" s="2" t="s">
        <v>1066</v>
      </c>
      <c r="C1282" s="2" t="s">
        <v>29</v>
      </c>
    </row>
    <row r="1283" spans="1:3">
      <c r="A1283" s="49" t="s">
        <v>2885</v>
      </c>
      <c r="B1283" s="2" t="s">
        <v>2886</v>
      </c>
      <c r="C1283" s="2" t="s">
        <v>2863</v>
      </c>
    </row>
    <row r="1284" spans="1:3">
      <c r="A1284" s="49" t="s">
        <v>2887</v>
      </c>
      <c r="B1284" s="50" t="s">
        <v>2888</v>
      </c>
      <c r="C1284" s="2" t="s">
        <v>29</v>
      </c>
    </row>
    <row r="1285" spans="1:3">
      <c r="A1285" s="49" t="s">
        <v>2889</v>
      </c>
      <c r="B1285" s="50" t="s">
        <v>2890</v>
      </c>
      <c r="C1285" s="2" t="s">
        <v>2863</v>
      </c>
    </row>
    <row r="1286" spans="1:3">
      <c r="A1286" s="49" t="s">
        <v>2891</v>
      </c>
      <c r="B1286" s="50" t="s">
        <v>2892</v>
      </c>
      <c r="C1286" s="2" t="s">
        <v>29</v>
      </c>
    </row>
    <row r="1287" spans="1:3">
      <c r="A1287" s="49" t="s">
        <v>2893</v>
      </c>
      <c r="B1287" s="50" t="s">
        <v>2894</v>
      </c>
      <c r="C1287" s="2" t="s">
        <v>29</v>
      </c>
    </row>
    <row r="1288" spans="1:3" ht="13.5" thickBot="1">
      <c r="A1288" s="49" t="s">
        <v>2895</v>
      </c>
      <c r="B1288" s="50" t="s">
        <v>2896</v>
      </c>
      <c r="C1288" s="57" t="s">
        <v>2897</v>
      </c>
    </row>
    <row r="1289" spans="1:3">
      <c r="A1289" s="49" t="s">
        <v>2898</v>
      </c>
      <c r="B1289" s="50" t="s">
        <v>2899</v>
      </c>
      <c r="C1289" s="61" t="s">
        <v>2900</v>
      </c>
    </row>
    <row r="1290" spans="1:3" ht="13.5" thickBot="1">
      <c r="A1290" s="49" t="s">
        <v>2901</v>
      </c>
      <c r="B1290" s="50" t="s">
        <v>2902</v>
      </c>
      <c r="C1290" s="57" t="s">
        <v>2903</v>
      </c>
    </row>
    <row r="1291" spans="1:3" ht="13.5">
      <c r="A1291" s="15" t="s">
        <v>2904</v>
      </c>
      <c r="B1291" s="15" t="s">
        <v>2905</v>
      </c>
      <c r="C1291" s="66" t="s">
        <v>2906</v>
      </c>
    </row>
    <row r="1292" spans="1:3">
      <c r="A1292" s="49" t="s">
        <v>2907</v>
      </c>
      <c r="B1292" s="50" t="s">
        <v>2908</v>
      </c>
      <c r="C1292" s="2" t="s">
        <v>29</v>
      </c>
    </row>
    <row r="1293" spans="1:3">
      <c r="A1293" s="49" t="s">
        <v>2909</v>
      </c>
      <c r="B1293" s="50" t="s">
        <v>2910</v>
      </c>
      <c r="C1293" s="2" t="s">
        <v>29</v>
      </c>
    </row>
    <row r="1294" spans="1:3">
      <c r="A1294" s="2" t="s">
        <v>2911</v>
      </c>
      <c r="B1294" s="2" t="s">
        <v>2912</v>
      </c>
      <c r="C1294" s="2" t="s">
        <v>2863</v>
      </c>
    </row>
    <row r="1295" spans="1:3">
      <c r="A1295" s="2" t="s">
        <v>2913</v>
      </c>
      <c r="B1295" s="2" t="s">
        <v>2914</v>
      </c>
      <c r="C1295" s="2" t="s">
        <v>29</v>
      </c>
    </row>
    <row r="1296" spans="1:3">
      <c r="A1296" s="2" t="s">
        <v>2915</v>
      </c>
      <c r="B1296" s="2" t="s">
        <v>2916</v>
      </c>
      <c r="C1296" s="2" t="s">
        <v>29</v>
      </c>
    </row>
    <row r="1297" spans="1:3">
      <c r="A1297" s="2" t="s">
        <v>2917</v>
      </c>
      <c r="B1297" s="2" t="s">
        <v>2918</v>
      </c>
      <c r="C1297" s="61" t="s">
        <v>2919</v>
      </c>
    </row>
    <row r="1298" spans="1:3">
      <c r="A1298" s="61" t="s">
        <v>2920</v>
      </c>
      <c r="B1298" s="2" t="s">
        <v>2921</v>
      </c>
      <c r="C1298" s="2" t="s">
        <v>2922</v>
      </c>
    </row>
    <row r="1299" spans="1:3">
      <c r="A1299" s="15" t="s">
        <v>2923</v>
      </c>
      <c r="B1299" s="15" t="s">
        <v>2924</v>
      </c>
      <c r="C1299" s="47" t="s">
        <v>2925</v>
      </c>
    </row>
    <row r="1300" spans="1:3">
      <c r="A1300" s="2" t="s">
        <v>2926</v>
      </c>
      <c r="B1300" s="2" t="s">
        <v>2927</v>
      </c>
      <c r="C1300" s="2" t="s">
        <v>29</v>
      </c>
    </row>
    <row r="1301" spans="1:3">
      <c r="A1301" s="2" t="s">
        <v>2928</v>
      </c>
      <c r="B1301" s="2" t="s">
        <v>2929</v>
      </c>
      <c r="C1301" s="2" t="s">
        <v>2863</v>
      </c>
    </row>
    <row r="1302" spans="1:3">
      <c r="A1302" s="61" t="s">
        <v>2930</v>
      </c>
      <c r="B1302" s="888" t="s">
        <v>2931</v>
      </c>
      <c r="C1302" s="2" t="s">
        <v>29</v>
      </c>
    </row>
    <row r="1303" spans="1:3">
      <c r="A1303" s="61" t="s">
        <v>2932</v>
      </c>
      <c r="B1303" s="887" t="s">
        <v>2933</v>
      </c>
      <c r="C1303" s="2" t="s">
        <v>29</v>
      </c>
    </row>
    <row r="1304" spans="1:3">
      <c r="A1304" s="61" t="s">
        <v>2934</v>
      </c>
      <c r="B1304" s="50" t="s">
        <v>2935</v>
      </c>
      <c r="C1304" s="61" t="s">
        <v>2936</v>
      </c>
    </row>
    <row r="1305" spans="1:3">
      <c r="A1305" s="2" t="s">
        <v>2937</v>
      </c>
      <c r="B1305" s="2" t="s">
        <v>2362</v>
      </c>
      <c r="C1305" s="2" t="s">
        <v>29</v>
      </c>
    </row>
    <row r="1306" spans="1:3">
      <c r="A1306" s="61" t="s">
        <v>2938</v>
      </c>
      <c r="B1306" s="50" t="s">
        <v>2939</v>
      </c>
      <c r="C1306" s="2" t="s">
        <v>29</v>
      </c>
    </row>
    <row r="1307" spans="1:3">
      <c r="A1307" s="61" t="s">
        <v>2940</v>
      </c>
      <c r="B1307" s="50" t="s">
        <v>2941</v>
      </c>
      <c r="C1307" s="2" t="s">
        <v>29</v>
      </c>
    </row>
    <row r="1308" spans="1:3">
      <c r="A1308" s="2" t="s">
        <v>80</v>
      </c>
      <c r="B1308" s="2" t="s">
        <v>2942</v>
      </c>
      <c r="C1308" s="2" t="s">
        <v>2943</v>
      </c>
    </row>
    <row r="1309" spans="1:3">
      <c r="A1309" s="2" t="s">
        <v>2944</v>
      </c>
      <c r="B1309" s="2" t="s">
        <v>2945</v>
      </c>
      <c r="C1309" s="2" t="s">
        <v>29</v>
      </c>
    </row>
    <row r="1310" spans="1:3">
      <c r="A1310" s="2" t="s">
        <v>2946</v>
      </c>
      <c r="B1310" s="2" t="s">
        <v>2947</v>
      </c>
      <c r="C1310" s="2" t="s">
        <v>29</v>
      </c>
    </row>
    <row r="1311" spans="1:3">
      <c r="A1311" s="61" t="s">
        <v>2948</v>
      </c>
      <c r="B1311" s="50" t="s">
        <v>2949</v>
      </c>
      <c r="C1311" s="61" t="s">
        <v>2950</v>
      </c>
    </row>
    <row r="1312" spans="1:3">
      <c r="A1312" s="61" t="s">
        <v>2951</v>
      </c>
      <c r="B1312" s="50" t="s">
        <v>2952</v>
      </c>
      <c r="C1312" s="61" t="s">
        <v>2953</v>
      </c>
    </row>
    <row r="1313" spans="1:3">
      <c r="A1313" s="61" t="s">
        <v>2954</v>
      </c>
      <c r="B1313" s="2" t="s">
        <v>2955</v>
      </c>
      <c r="C1313" s="2" t="s">
        <v>29</v>
      </c>
    </row>
    <row r="1314" spans="1:3">
      <c r="A1314" s="61" t="s">
        <v>2956</v>
      </c>
      <c r="B1314" s="2" t="s">
        <v>2957</v>
      </c>
      <c r="C1314" s="2" t="s">
        <v>2958</v>
      </c>
    </row>
    <row r="1315" spans="1:3">
      <c r="A1315" s="61" t="s">
        <v>2959</v>
      </c>
      <c r="B1315" s="888" t="s">
        <v>2960</v>
      </c>
      <c r="C1315" s="2" t="s">
        <v>29</v>
      </c>
    </row>
    <row r="1316" spans="1:3">
      <c r="A1316" s="61" t="s">
        <v>2961</v>
      </c>
      <c r="B1316" s="2" t="s">
        <v>2962</v>
      </c>
      <c r="C1316" s="2" t="s">
        <v>29</v>
      </c>
    </row>
    <row r="1317" spans="1:3">
      <c r="A1317" s="2" t="s">
        <v>2963</v>
      </c>
      <c r="B1317" s="2" t="s">
        <v>2390</v>
      </c>
      <c r="C1317" s="2" t="s">
        <v>2964</v>
      </c>
    </row>
    <row r="1318" spans="1:3">
      <c r="A1318" s="61" t="s">
        <v>2965</v>
      </c>
      <c r="B1318" s="2" t="s">
        <v>2966</v>
      </c>
      <c r="C1318" s="2" t="s">
        <v>29</v>
      </c>
    </row>
    <row r="1319" spans="1:3">
      <c r="A1319" s="61" t="s">
        <v>2967</v>
      </c>
      <c r="B1319" s="50" t="s">
        <v>370</v>
      </c>
      <c r="C1319" s="61" t="s">
        <v>2968</v>
      </c>
    </row>
    <row r="1320" spans="1:3">
      <c r="A1320" s="61" t="s">
        <v>82</v>
      </c>
      <c r="B1320" s="50" t="s">
        <v>2969</v>
      </c>
      <c r="C1320" s="2" t="s">
        <v>29</v>
      </c>
    </row>
    <row r="1321" spans="1:3" ht="13.5" thickBot="1">
      <c r="A1321" s="61" t="s">
        <v>2970</v>
      </c>
      <c r="B1321" s="50" t="s">
        <v>2129</v>
      </c>
      <c r="C1321" s="57" t="s">
        <v>1734</v>
      </c>
    </row>
    <row r="1322" spans="1:3">
      <c r="A1322" s="61" t="s">
        <v>2971</v>
      </c>
      <c r="B1322" s="2" t="s">
        <v>2972</v>
      </c>
      <c r="C1322" s="61" t="s">
        <v>2973</v>
      </c>
    </row>
    <row r="1323" spans="1:3" ht="15">
      <c r="A1323" s="49" t="s">
        <v>195</v>
      </c>
      <c r="B1323" s="2" t="s">
        <v>2974</v>
      </c>
      <c r="C1323" s="889" t="s">
        <v>2975</v>
      </c>
    </row>
    <row r="1324" spans="1:3">
      <c r="A1324" s="2" t="s">
        <v>2976</v>
      </c>
      <c r="B1324" s="2" t="s">
        <v>2977</v>
      </c>
      <c r="C1324" s="2" t="s">
        <v>29</v>
      </c>
    </row>
    <row r="1325" spans="1:3">
      <c r="A1325" s="61" t="s">
        <v>2978</v>
      </c>
      <c r="B1325" s="50" t="s">
        <v>2979</v>
      </c>
      <c r="C1325" s="2" t="s">
        <v>29</v>
      </c>
    </row>
    <row r="1326" spans="1:3">
      <c r="A1326" s="61" t="s">
        <v>2980</v>
      </c>
      <c r="B1326" s="50" t="s">
        <v>2981</v>
      </c>
      <c r="C1326" s="2" t="s">
        <v>29</v>
      </c>
    </row>
    <row r="1327" spans="1:3">
      <c r="A1327" s="2" t="s">
        <v>1195</v>
      </c>
      <c r="B1327" s="2" t="s">
        <v>1196</v>
      </c>
      <c r="C1327" s="2" t="s">
        <v>1197</v>
      </c>
    </row>
    <row r="1328" spans="1:3">
      <c r="A1328" s="2" t="s">
        <v>2982</v>
      </c>
      <c r="B1328" s="2" t="s">
        <v>2983</v>
      </c>
      <c r="C1328" s="2" t="s">
        <v>1178</v>
      </c>
    </row>
    <row r="1329" spans="1:3">
      <c r="A1329" s="61" t="s">
        <v>2984</v>
      </c>
      <c r="B1329" s="50" t="s">
        <v>2985</v>
      </c>
      <c r="C1329" s="61" t="s">
        <v>2986</v>
      </c>
    </row>
    <row r="1330" spans="1:3">
      <c r="A1330" s="2" t="s">
        <v>2987</v>
      </c>
      <c r="B1330" s="2" t="s">
        <v>2988</v>
      </c>
      <c r="C1330" s="2" t="s">
        <v>29</v>
      </c>
    </row>
    <row r="1331" spans="1:3">
      <c r="A1331" s="61" t="s">
        <v>2989</v>
      </c>
      <c r="B1331" s="2" t="s">
        <v>2990</v>
      </c>
      <c r="C1331" s="2" t="s">
        <v>2991</v>
      </c>
    </row>
    <row r="1332" spans="1:3">
      <c r="A1332" s="2" t="s">
        <v>257</v>
      </c>
      <c r="B1332" s="2" t="s">
        <v>2992</v>
      </c>
      <c r="C1332" s="2" t="s">
        <v>2993</v>
      </c>
    </row>
    <row r="1333" spans="1:3">
      <c r="A1333" s="2" t="s">
        <v>2994</v>
      </c>
      <c r="B1333" s="2" t="s">
        <v>2995</v>
      </c>
      <c r="C1333" s="2" t="s">
        <v>2996</v>
      </c>
    </row>
    <row r="1334" spans="1:3">
      <c r="A1334" s="2" t="s">
        <v>2997</v>
      </c>
      <c r="B1334" s="2" t="s">
        <v>537</v>
      </c>
      <c r="C1334" s="61" t="s">
        <v>538</v>
      </c>
    </row>
    <row r="1335" spans="1:3">
      <c r="A1335" s="2" t="s">
        <v>2998</v>
      </c>
      <c r="B1335" s="2" t="s">
        <v>2999</v>
      </c>
      <c r="C1335" s="61" t="s">
        <v>3000</v>
      </c>
    </row>
    <row r="1336" spans="1:3">
      <c r="A1336" s="2" t="s">
        <v>3001</v>
      </c>
      <c r="B1336" s="2" t="s">
        <v>1762</v>
      </c>
      <c r="C1336" s="2" t="s">
        <v>29</v>
      </c>
    </row>
    <row r="1337" spans="1:3">
      <c r="A1337" s="61" t="s">
        <v>3002</v>
      </c>
      <c r="B1337" s="2" t="s">
        <v>3003</v>
      </c>
      <c r="C1337" s="2" t="s">
        <v>29</v>
      </c>
    </row>
    <row r="1338" spans="1:3">
      <c r="A1338" s="61" t="s">
        <v>3004</v>
      </c>
      <c r="B1338" s="2" t="s">
        <v>3005</v>
      </c>
      <c r="C1338" s="2" t="s">
        <v>29</v>
      </c>
    </row>
    <row r="1339" spans="1:3">
      <c r="A1339" s="61" t="s">
        <v>3006</v>
      </c>
      <c r="B1339" s="2" t="s">
        <v>3007</v>
      </c>
      <c r="C1339" s="2" t="s">
        <v>29</v>
      </c>
    </row>
    <row r="1340" spans="1:3">
      <c r="A1340" s="2" t="s">
        <v>3008</v>
      </c>
      <c r="B1340" s="2" t="s">
        <v>3009</v>
      </c>
      <c r="C1340" s="2" t="s">
        <v>3010</v>
      </c>
    </row>
    <row r="1341" spans="1:3">
      <c r="A1341" s="61" t="s">
        <v>262</v>
      </c>
      <c r="B1341" s="2" t="s">
        <v>3011</v>
      </c>
      <c r="C1341" s="67" t="s">
        <v>3012</v>
      </c>
    </row>
    <row r="1342" spans="1:3">
      <c r="A1342" s="2" t="s">
        <v>3013</v>
      </c>
      <c r="B1342" s="2" t="s">
        <v>2896</v>
      </c>
      <c r="C1342" s="2" t="s">
        <v>29</v>
      </c>
    </row>
    <row r="1343" spans="1:3">
      <c r="A1343" s="2" t="s">
        <v>3014</v>
      </c>
      <c r="B1343" s="2" t="s">
        <v>3015</v>
      </c>
      <c r="C1343" s="2" t="s">
        <v>29</v>
      </c>
    </row>
    <row r="1344" spans="1:3">
      <c r="A1344" s="61" t="s">
        <v>3474</v>
      </c>
      <c r="B1344" s="2" t="s">
        <v>3016</v>
      </c>
      <c r="C1344" s="2" t="s">
        <v>29</v>
      </c>
    </row>
    <row r="1345" spans="1:3">
      <c r="A1345" s="2" t="s">
        <v>3017</v>
      </c>
      <c r="B1345" s="2" t="s">
        <v>3018</v>
      </c>
      <c r="C1345" s="2" t="s">
        <v>3019</v>
      </c>
    </row>
    <row r="1346" spans="1:3">
      <c r="A1346" s="2" t="s">
        <v>39</v>
      </c>
      <c r="B1346" s="2" t="s">
        <v>3020</v>
      </c>
      <c r="C1346" s="2" t="s">
        <v>29</v>
      </c>
    </row>
    <row r="1347" spans="1:3">
      <c r="A1347" s="2" t="s">
        <v>3021</v>
      </c>
      <c r="B1347" s="2" t="s">
        <v>3022</v>
      </c>
      <c r="C1347" s="2" t="s">
        <v>29</v>
      </c>
    </row>
    <row r="1348" spans="1:3">
      <c r="A1348" s="2" t="s">
        <v>3023</v>
      </c>
      <c r="B1348" s="2" t="s">
        <v>3024</v>
      </c>
      <c r="C1348" s="2" t="s">
        <v>29</v>
      </c>
    </row>
    <row r="1349" spans="1:3">
      <c r="A1349" s="61" t="s">
        <v>41</v>
      </c>
      <c r="B1349" s="2" t="s">
        <v>3025</v>
      </c>
      <c r="C1349" s="2" t="s">
        <v>3026</v>
      </c>
    </row>
    <row r="1350" spans="1:3">
      <c r="A1350" s="2" t="s">
        <v>3027</v>
      </c>
      <c r="B1350" s="2" t="s">
        <v>3028</v>
      </c>
      <c r="C1350" s="2" t="s">
        <v>29</v>
      </c>
    </row>
    <row r="1351" spans="1:3">
      <c r="A1351" s="830" t="s">
        <v>329</v>
      </c>
      <c r="B1351" s="31" t="s">
        <v>2299</v>
      </c>
      <c r="C1351" s="31" t="s">
        <v>2300</v>
      </c>
    </row>
    <row r="1352" spans="1:3">
      <c r="A1352" s="2" t="s">
        <v>372</v>
      </c>
      <c r="B1352" s="890" t="s">
        <v>3030</v>
      </c>
      <c r="C1352" s="891" t="s">
        <v>29</v>
      </c>
    </row>
    <row r="1353" spans="1:3">
      <c r="A1353" s="2" t="s">
        <v>276</v>
      </c>
      <c r="B1353" s="2" t="s">
        <v>3031</v>
      </c>
      <c r="C1353" s="891" t="s">
        <v>29</v>
      </c>
    </row>
    <row r="1354" spans="1:3">
      <c r="A1354" s="61" t="s">
        <v>3032</v>
      </c>
      <c r="B1354" s="50" t="s">
        <v>3033</v>
      </c>
      <c r="C1354" s="891" t="s">
        <v>29</v>
      </c>
    </row>
    <row r="1355" spans="1:3">
      <c r="A1355" s="61" t="s">
        <v>377</v>
      </c>
      <c r="B1355" s="50" t="s">
        <v>3034</v>
      </c>
      <c r="C1355" s="891" t="s">
        <v>29</v>
      </c>
    </row>
    <row r="1356" spans="1:3">
      <c r="A1356" s="61" t="s">
        <v>375</v>
      </c>
      <c r="B1356" s="50" t="s">
        <v>3035</v>
      </c>
      <c r="C1356" s="891" t="s">
        <v>29</v>
      </c>
    </row>
    <row r="1357" spans="1:3">
      <c r="A1357" s="61" t="s">
        <v>3508</v>
      </c>
      <c r="B1357" s="50" t="s">
        <v>3036</v>
      </c>
      <c r="C1357" s="891" t="s">
        <v>29</v>
      </c>
    </row>
    <row r="1358" spans="1:3">
      <c r="A1358" s="61" t="s">
        <v>372</v>
      </c>
      <c r="B1358" s="50" t="s">
        <v>3030</v>
      </c>
      <c r="C1358" s="891" t="s">
        <v>29</v>
      </c>
    </row>
    <row r="1359" spans="1:3">
      <c r="A1359" s="61" t="s">
        <v>385</v>
      </c>
      <c r="B1359" s="50" t="s">
        <v>3037</v>
      </c>
      <c r="C1359" s="891" t="s">
        <v>29</v>
      </c>
    </row>
    <row r="1360" spans="1:3">
      <c r="A1360" s="61" t="s">
        <v>387</v>
      </c>
      <c r="B1360" s="50" t="s">
        <v>3038</v>
      </c>
      <c r="C1360" s="891" t="s">
        <v>29</v>
      </c>
    </row>
    <row r="1361" spans="1:4">
      <c r="A1361" s="61" t="s">
        <v>388</v>
      </c>
      <c r="B1361" s="50" t="s">
        <v>3039</v>
      </c>
      <c r="C1361" s="891" t="s">
        <v>4307</v>
      </c>
      <c r="D1361" s="61" t="s">
        <v>29</v>
      </c>
    </row>
    <row r="1362" spans="1:4">
      <c r="A1362" s="61" t="s">
        <v>389</v>
      </c>
      <c r="B1362" s="50" t="s">
        <v>3040</v>
      </c>
      <c r="C1362" s="891" t="s">
        <v>29</v>
      </c>
    </row>
    <row r="1363" spans="1:4" ht="15.75">
      <c r="A1363" s="892" t="s">
        <v>290</v>
      </c>
      <c r="B1363" s="893" t="s">
        <v>3041</v>
      </c>
      <c r="C1363" s="891" t="s">
        <v>29</v>
      </c>
    </row>
    <row r="1364" spans="1:4" ht="15.75">
      <c r="A1364" s="892" t="s">
        <v>292</v>
      </c>
      <c r="B1364" s="893" t="s">
        <v>3042</v>
      </c>
      <c r="C1364" s="891" t="s">
        <v>29</v>
      </c>
    </row>
    <row r="1365" spans="1:4" ht="15.75">
      <c r="A1365" s="894" t="s">
        <v>293</v>
      </c>
      <c r="B1365" s="893" t="s">
        <v>3043</v>
      </c>
      <c r="C1365" s="891" t="s">
        <v>2863</v>
      </c>
    </row>
    <row r="1366" spans="1:4" ht="14.25">
      <c r="A1366" s="895" t="s">
        <v>276</v>
      </c>
      <c r="B1366" s="893" t="s">
        <v>3031</v>
      </c>
      <c r="C1366" s="891" t="s">
        <v>29</v>
      </c>
    </row>
    <row r="1367" spans="1:4" ht="14.25">
      <c r="A1367" s="895" t="s">
        <v>3044</v>
      </c>
      <c r="B1367" s="893" t="s">
        <v>3045</v>
      </c>
      <c r="C1367" s="891" t="s">
        <v>29</v>
      </c>
    </row>
    <row r="1368" spans="1:4" ht="14.25">
      <c r="A1368" s="895" t="s">
        <v>3046</v>
      </c>
      <c r="B1368" s="893" t="s">
        <v>3047</v>
      </c>
      <c r="C1368" s="891" t="s">
        <v>29</v>
      </c>
    </row>
    <row r="1369" spans="1:4" ht="15">
      <c r="A1369" s="61" t="s">
        <v>341</v>
      </c>
      <c r="B1369" s="896" t="s">
        <v>3048</v>
      </c>
      <c r="C1369" s="891" t="s">
        <v>3323</v>
      </c>
    </row>
    <row r="1370" spans="1:4" ht="15">
      <c r="A1370" s="61" t="s">
        <v>343</v>
      </c>
      <c r="B1370" s="896" t="s">
        <v>3049</v>
      </c>
      <c r="C1370" s="891" t="s">
        <v>3321</v>
      </c>
    </row>
    <row r="1371" spans="1:4" ht="15">
      <c r="A1371" s="61" t="s">
        <v>345</v>
      </c>
      <c r="B1371" s="896" t="s">
        <v>3050</v>
      </c>
      <c r="C1371" s="891" t="s">
        <v>3322</v>
      </c>
    </row>
    <row r="1372" spans="1:4" ht="15">
      <c r="A1372" s="61"/>
      <c r="B1372" s="896"/>
      <c r="C1372" s="891" t="s">
        <v>29</v>
      </c>
    </row>
    <row r="1373" spans="1:4" ht="15">
      <c r="A1373" s="61" t="s">
        <v>348</v>
      </c>
      <c r="B1373" s="896" t="s">
        <v>4408</v>
      </c>
      <c r="C1373" s="891" t="s">
        <v>4201</v>
      </c>
    </row>
    <row r="1374" spans="1:4">
      <c r="A1374" s="61" t="s">
        <v>3051</v>
      </c>
      <c r="B1374" s="50" t="s">
        <v>2800</v>
      </c>
      <c r="C1374" s="61" t="s">
        <v>2429</v>
      </c>
    </row>
    <row r="1375" spans="1:4">
      <c r="A1375" s="61" t="s">
        <v>3052</v>
      </c>
      <c r="B1375" s="2" t="s">
        <v>3053</v>
      </c>
      <c r="C1375" s="891" t="s">
        <v>29</v>
      </c>
    </row>
    <row r="1376" spans="1:4">
      <c r="A1376" s="61" t="s">
        <v>3054</v>
      </c>
      <c r="B1376" s="2" t="s">
        <v>2899</v>
      </c>
      <c r="C1376" s="891" t="s">
        <v>29</v>
      </c>
    </row>
    <row r="1377" spans="1:3">
      <c r="A1377" s="2" t="s">
        <v>3055</v>
      </c>
      <c r="B1377" s="2" t="s">
        <v>3056</v>
      </c>
      <c r="C1377" s="891" t="s">
        <v>29</v>
      </c>
    </row>
    <row r="1378" spans="1:3">
      <c r="A1378" s="61" t="s">
        <v>3057</v>
      </c>
      <c r="B1378" s="50" t="s">
        <v>2817</v>
      </c>
      <c r="C1378" s="891" t="s">
        <v>29</v>
      </c>
    </row>
    <row r="1379" spans="1:3">
      <c r="A1379" s="68" t="s">
        <v>3058</v>
      </c>
      <c r="B1379" s="69" t="s">
        <v>3059</v>
      </c>
      <c r="C1379" s="891" t="s">
        <v>29</v>
      </c>
    </row>
    <row r="1380" spans="1:3">
      <c r="A1380" s="70" t="s">
        <v>3060</v>
      </c>
      <c r="B1380" s="70" t="s">
        <v>3061</v>
      </c>
      <c r="C1380" s="70" t="s">
        <v>873</v>
      </c>
    </row>
    <row r="1381" spans="1:3" ht="15">
      <c r="A1381" s="897" t="s">
        <v>3062</v>
      </c>
      <c r="B1381" s="898" t="s">
        <v>2861</v>
      </c>
      <c r="C1381" s="899" t="s">
        <v>2862</v>
      </c>
    </row>
    <row r="1382" spans="1:3">
      <c r="A1382" s="2" t="s">
        <v>3064</v>
      </c>
      <c r="B1382" s="2" t="s">
        <v>3063</v>
      </c>
      <c r="C1382" s="2" t="s">
        <v>29</v>
      </c>
    </row>
    <row r="1383" spans="1:3">
      <c r="A1383" s="2" t="s">
        <v>78</v>
      </c>
      <c r="B1383" s="890" t="s">
        <v>1697</v>
      </c>
      <c r="C1383" s="2" t="s">
        <v>29</v>
      </c>
    </row>
    <row r="1384" spans="1:3">
      <c r="A1384" s="61" t="s">
        <v>3066</v>
      </c>
      <c r="B1384" s="329" t="s">
        <v>3067</v>
      </c>
      <c r="C1384" s="2" t="s">
        <v>29</v>
      </c>
    </row>
    <row r="1385" spans="1:3">
      <c r="A1385" s="2" t="s">
        <v>3069</v>
      </c>
      <c r="B1385" s="2" t="s">
        <v>3068</v>
      </c>
      <c r="C1385" s="2" t="s">
        <v>29</v>
      </c>
    </row>
    <row r="1386" spans="1:3">
      <c r="A1386" s="2" t="s">
        <v>3071</v>
      </c>
      <c r="B1386" s="2" t="s">
        <v>3070</v>
      </c>
      <c r="C1386" s="61" t="s">
        <v>4293</v>
      </c>
    </row>
    <row r="1387" spans="1:3">
      <c r="A1387" s="61" t="s">
        <v>3082</v>
      </c>
      <c r="B1387" s="50" t="s">
        <v>3083</v>
      </c>
      <c r="C1387" s="61" t="s">
        <v>29</v>
      </c>
    </row>
    <row r="1388" spans="1:3">
      <c r="A1388" s="61" t="s">
        <v>3084</v>
      </c>
      <c r="B1388" s="50" t="s">
        <v>2064</v>
      </c>
      <c r="C1388" s="61" t="s">
        <v>2065</v>
      </c>
    </row>
    <row r="1389" spans="1:3">
      <c r="A1389" s="61" t="s">
        <v>3085</v>
      </c>
      <c r="B1389" s="50" t="s">
        <v>3086</v>
      </c>
      <c r="C1389" s="2" t="s">
        <v>2863</v>
      </c>
    </row>
    <row r="1390" spans="1:3">
      <c r="A1390" s="2" t="s">
        <v>3087</v>
      </c>
      <c r="B1390" s="2" t="s">
        <v>1078</v>
      </c>
      <c r="C1390" s="2" t="s">
        <v>29</v>
      </c>
    </row>
    <row r="1391" spans="1:3">
      <c r="A1391" s="2" t="s">
        <v>3088</v>
      </c>
      <c r="B1391" s="2" t="s">
        <v>1075</v>
      </c>
      <c r="C1391" s="2" t="s">
        <v>4205</v>
      </c>
    </row>
    <row r="1392" spans="1:3">
      <c r="A1392" s="2" t="s">
        <v>3089</v>
      </c>
      <c r="B1392" s="2" t="s">
        <v>3090</v>
      </c>
      <c r="C1392" s="61" t="s">
        <v>1060</v>
      </c>
    </row>
    <row r="1393" spans="1:3">
      <c r="A1393" s="2" t="s">
        <v>3091</v>
      </c>
      <c r="B1393" s="2" t="s">
        <v>3092</v>
      </c>
      <c r="C1393" s="2" t="s">
        <v>2863</v>
      </c>
    </row>
    <row r="1394" spans="1:3">
      <c r="A1394" s="2" t="s">
        <v>3093</v>
      </c>
      <c r="B1394" s="2" t="s">
        <v>3094</v>
      </c>
      <c r="C1394" s="2" t="s">
        <v>29</v>
      </c>
    </row>
    <row r="1395" spans="1:3">
      <c r="A1395" s="61" t="s">
        <v>3095</v>
      </c>
      <c r="B1395" s="50" t="s">
        <v>630</v>
      </c>
      <c r="C1395" s="2" t="s">
        <v>29</v>
      </c>
    </row>
    <row r="1396" spans="1:3">
      <c r="A1396" s="61" t="s">
        <v>1271</v>
      </c>
      <c r="B1396" s="50" t="s">
        <v>1272</v>
      </c>
      <c r="C1396" s="2" t="s">
        <v>29</v>
      </c>
    </row>
    <row r="1397" spans="1:3">
      <c r="A1397" s="61" t="s">
        <v>3096</v>
      </c>
      <c r="B1397" s="50" t="s">
        <v>3097</v>
      </c>
      <c r="C1397" s="2" t="s">
        <v>2863</v>
      </c>
    </row>
    <row r="1398" spans="1:3">
      <c r="A1398" s="61" t="s">
        <v>3098</v>
      </c>
      <c r="B1398" s="50" t="s">
        <v>3099</v>
      </c>
      <c r="C1398" s="2" t="s">
        <v>29</v>
      </c>
    </row>
    <row r="1399" spans="1:3">
      <c r="A1399" s="61" t="s">
        <v>3100</v>
      </c>
      <c r="B1399" s="50" t="s">
        <v>1335</v>
      </c>
      <c r="C1399" s="2" t="s">
        <v>29</v>
      </c>
    </row>
    <row r="1400" spans="1:3">
      <c r="A1400" s="61" t="s">
        <v>3101</v>
      </c>
      <c r="B1400" s="50" t="s">
        <v>3102</v>
      </c>
      <c r="C1400" s="2" t="s">
        <v>2863</v>
      </c>
    </row>
    <row r="1401" spans="1:3">
      <c r="A1401" s="61" t="s">
        <v>3103</v>
      </c>
      <c r="B1401" s="50" t="s">
        <v>3104</v>
      </c>
      <c r="C1401" s="2" t="s">
        <v>29</v>
      </c>
    </row>
    <row r="1402" spans="1:3">
      <c r="A1402" s="61" t="s">
        <v>3105</v>
      </c>
      <c r="B1402" s="50" t="s">
        <v>3106</v>
      </c>
      <c r="C1402" s="2" t="s">
        <v>29</v>
      </c>
    </row>
    <row r="1403" spans="1:3">
      <c r="A1403" s="61" t="s">
        <v>3107</v>
      </c>
      <c r="B1403" s="50" t="s">
        <v>3108</v>
      </c>
      <c r="C1403" s="2" t="s">
        <v>2863</v>
      </c>
    </row>
    <row r="1404" spans="1:3">
      <c r="A1404" s="61" t="s">
        <v>3109</v>
      </c>
      <c r="B1404" s="50" t="s">
        <v>3110</v>
      </c>
      <c r="C1404" s="2" t="s">
        <v>29</v>
      </c>
    </row>
    <row r="1405" spans="1:3">
      <c r="A1405" s="61" t="s">
        <v>3055</v>
      </c>
      <c r="B1405" s="50" t="s">
        <v>3056</v>
      </c>
      <c r="C1405" s="2" t="s">
        <v>29</v>
      </c>
    </row>
    <row r="1406" spans="1:3">
      <c r="A1406" s="61" t="s">
        <v>3111</v>
      </c>
      <c r="B1406" s="50" t="s">
        <v>1099</v>
      </c>
      <c r="C1406" s="827" t="s">
        <v>1100</v>
      </c>
    </row>
    <row r="1407" spans="1:3">
      <c r="A1407" s="61" t="s">
        <v>3112</v>
      </c>
      <c r="B1407" s="50" t="s">
        <v>2805</v>
      </c>
      <c r="C1407" s="2" t="s">
        <v>29</v>
      </c>
    </row>
    <row r="1408" spans="1:3">
      <c r="A1408" s="61" t="s">
        <v>3113</v>
      </c>
      <c r="B1408" s="50" t="s">
        <v>1066</v>
      </c>
    </row>
    <row r="1409" spans="1:3">
      <c r="A1409" s="61" t="s">
        <v>3114</v>
      </c>
      <c r="B1409" s="50" t="s">
        <v>2814</v>
      </c>
      <c r="C1409" s="2" t="s">
        <v>29</v>
      </c>
    </row>
    <row r="1410" spans="1:3">
      <c r="A1410" s="61" t="s">
        <v>3115</v>
      </c>
      <c r="B1410" s="50" t="s">
        <v>2811</v>
      </c>
      <c r="C1410" s="2" t="s">
        <v>29</v>
      </c>
    </row>
    <row r="1411" spans="1:3">
      <c r="A1411" s="61" t="s">
        <v>3116</v>
      </c>
      <c r="B1411" s="50" t="s">
        <v>3117</v>
      </c>
      <c r="C1411" s="2" t="s">
        <v>2863</v>
      </c>
    </row>
    <row r="1412" spans="1:3">
      <c r="A1412" s="61" t="s">
        <v>3118</v>
      </c>
      <c r="B1412" s="50" t="s">
        <v>3119</v>
      </c>
      <c r="C1412" s="2" t="s">
        <v>29</v>
      </c>
    </row>
    <row r="1413" spans="1:3">
      <c r="A1413" s="61" t="s">
        <v>3120</v>
      </c>
      <c r="B1413" s="50" t="s">
        <v>3121</v>
      </c>
      <c r="C1413" s="2" t="s">
        <v>29</v>
      </c>
    </row>
    <row r="1414" spans="1:3">
      <c r="A1414" s="61" t="s">
        <v>3060</v>
      </c>
      <c r="B1414" s="50" t="s">
        <v>872</v>
      </c>
    </row>
    <row r="1415" spans="1:3">
      <c r="A1415" s="61" t="s">
        <v>3123</v>
      </c>
      <c r="B1415" s="50" t="s">
        <v>3124</v>
      </c>
      <c r="C1415" s="2" t="s">
        <v>2863</v>
      </c>
    </row>
    <row r="1416" spans="1:3">
      <c r="A1416" s="61" t="s">
        <v>3125</v>
      </c>
      <c r="B1416" s="50" t="s">
        <v>3126</v>
      </c>
      <c r="C1416" s="2" t="s">
        <v>29</v>
      </c>
    </row>
    <row r="1417" spans="1:3">
      <c r="A1417" s="61" t="s">
        <v>3127</v>
      </c>
      <c r="B1417" s="50" t="s">
        <v>3128</v>
      </c>
      <c r="C1417" s="2" t="s">
        <v>29</v>
      </c>
    </row>
    <row r="1418" spans="1:3">
      <c r="A1418" s="61" t="s">
        <v>3285</v>
      </c>
      <c r="B1418" s="50" t="s">
        <v>3129</v>
      </c>
      <c r="C1418" s="61" t="s">
        <v>3280</v>
      </c>
    </row>
    <row r="1419" spans="1:3">
      <c r="A1419" s="61" t="s">
        <v>3130</v>
      </c>
      <c r="B1419" s="50" t="s">
        <v>2842</v>
      </c>
      <c r="C1419" s="2" t="s">
        <v>29</v>
      </c>
    </row>
    <row r="1420" spans="1:3">
      <c r="A1420" s="61" t="s">
        <v>3131</v>
      </c>
      <c r="B1420" s="50" t="s">
        <v>3132</v>
      </c>
      <c r="C1420" s="2" t="s">
        <v>2863</v>
      </c>
    </row>
    <row r="1421" spans="1:3">
      <c r="A1421" s="61" t="s">
        <v>3133</v>
      </c>
      <c r="B1421" s="50" t="s">
        <v>1644</v>
      </c>
      <c r="C1421" s="2" t="s">
        <v>29</v>
      </c>
    </row>
    <row r="1422" spans="1:3">
      <c r="A1422" s="61" t="s">
        <v>3134</v>
      </c>
      <c r="B1422" s="50" t="s">
        <v>3135</v>
      </c>
      <c r="C1422" s="2" t="s">
        <v>29</v>
      </c>
    </row>
    <row r="1423" spans="1:3">
      <c r="A1423" s="342" t="s">
        <v>3136</v>
      </c>
      <c r="B1423" s="343" t="s">
        <v>3137</v>
      </c>
      <c r="C1423" s="12" t="s">
        <v>3138</v>
      </c>
    </row>
    <row r="1424" spans="1:3">
      <c r="A1424" s="2" t="s">
        <v>3139</v>
      </c>
      <c r="B1424" s="2" t="s">
        <v>3140</v>
      </c>
      <c r="C1424" s="2" t="s">
        <v>29</v>
      </c>
    </row>
    <row r="1425" spans="1:3">
      <c r="A1425" s="2" t="s">
        <v>3141</v>
      </c>
      <c r="B1425" s="2" t="s">
        <v>3146</v>
      </c>
      <c r="C1425" s="2" t="s">
        <v>29</v>
      </c>
    </row>
    <row r="1426" spans="1:3">
      <c r="A1426" s="2" t="s">
        <v>3143</v>
      </c>
      <c r="B1426" s="2" t="s">
        <v>3147</v>
      </c>
      <c r="C1426" s="2" t="s">
        <v>29</v>
      </c>
    </row>
    <row r="1427" spans="1:3">
      <c r="A1427" s="2" t="s">
        <v>430</v>
      </c>
      <c r="B1427" s="2" t="s">
        <v>3148</v>
      </c>
      <c r="C1427" s="900" t="s">
        <v>4313</v>
      </c>
    </row>
    <row r="1428" spans="1:3">
      <c r="A1428" s="2" t="s">
        <v>3149</v>
      </c>
      <c r="B1428" s="2" t="s">
        <v>3150</v>
      </c>
      <c r="C1428" s="2" t="s">
        <v>29</v>
      </c>
    </row>
    <row r="1429" spans="1:3">
      <c r="A1429" s="2" t="s">
        <v>3151</v>
      </c>
      <c r="B1429" s="2" t="s">
        <v>3152</v>
      </c>
      <c r="C1429" s="2" t="s">
        <v>29</v>
      </c>
    </row>
    <row r="1430" spans="1:3">
      <c r="A1430" s="2" t="s">
        <v>3155</v>
      </c>
      <c r="B1430" s="2" t="s">
        <v>3159</v>
      </c>
      <c r="C1430" s="61" t="s">
        <v>29</v>
      </c>
    </row>
    <row r="1431" spans="1:3">
      <c r="A1431" s="2" t="s">
        <v>3156</v>
      </c>
      <c r="B1431" s="2" t="s">
        <v>3160</v>
      </c>
      <c r="C1431" s="61" t="s">
        <v>29</v>
      </c>
    </row>
    <row r="1432" spans="1:3">
      <c r="A1432" s="2" t="s">
        <v>3157</v>
      </c>
      <c r="B1432" s="2" t="s">
        <v>3161</v>
      </c>
      <c r="C1432" s="61" t="s">
        <v>29</v>
      </c>
    </row>
    <row r="1433" spans="1:3">
      <c r="A1433" s="2" t="s">
        <v>2469</v>
      </c>
      <c r="B1433" s="2" t="s">
        <v>2470</v>
      </c>
      <c r="C1433" s="61" t="s">
        <v>29</v>
      </c>
    </row>
    <row r="1434" spans="1:3">
      <c r="A1434" s="2" t="s">
        <v>3158</v>
      </c>
      <c r="B1434" s="2" t="s">
        <v>2011</v>
      </c>
      <c r="C1434" s="61" t="s">
        <v>2863</v>
      </c>
    </row>
    <row r="1435" spans="1:3">
      <c r="A1435" s="2" t="s">
        <v>3166</v>
      </c>
      <c r="B1435" s="2" t="s">
        <v>3162</v>
      </c>
      <c r="C1435" s="61" t="s">
        <v>29</v>
      </c>
    </row>
    <row r="1436" spans="1:3">
      <c r="A1436" s="2" t="s">
        <v>3167</v>
      </c>
      <c r="B1436" s="2" t="s">
        <v>3163</v>
      </c>
      <c r="C1436" s="61" t="s">
        <v>29</v>
      </c>
    </row>
    <row r="1437" spans="1:3">
      <c r="A1437" s="2" t="s">
        <v>3168</v>
      </c>
      <c r="B1437" s="2" t="s">
        <v>3164</v>
      </c>
      <c r="C1437" s="61" t="s">
        <v>2863</v>
      </c>
    </row>
    <row r="1438" spans="1:3">
      <c r="A1438" s="2" t="s">
        <v>3169</v>
      </c>
      <c r="B1438" s="2" t="s">
        <v>3165</v>
      </c>
      <c r="C1438" s="61" t="s">
        <v>29</v>
      </c>
    </row>
    <row r="1439" spans="1:3">
      <c r="A1439" s="2" t="s">
        <v>3170</v>
      </c>
      <c r="B1439" s="2" t="s">
        <v>1996</v>
      </c>
      <c r="C1439" s="61" t="s">
        <v>29</v>
      </c>
    </row>
    <row r="1440" spans="1:3">
      <c r="A1440" s="2" t="s">
        <v>1698</v>
      </c>
      <c r="B1440" s="2" t="s">
        <v>2749</v>
      </c>
      <c r="C1440" s="61" t="s">
        <v>29</v>
      </c>
    </row>
    <row r="1441" spans="1:3">
      <c r="A1441" s="2" t="s">
        <v>3171</v>
      </c>
      <c r="B1441" s="2" t="s">
        <v>3172</v>
      </c>
      <c r="C1441" s="61" t="s">
        <v>29</v>
      </c>
    </row>
    <row r="1442" spans="1:3">
      <c r="A1442" s="61" t="s">
        <v>3174</v>
      </c>
      <c r="B1442" s="901" t="s">
        <v>3173</v>
      </c>
      <c r="C1442" s="61" t="s">
        <v>29</v>
      </c>
    </row>
    <row r="1443" spans="1:3">
      <c r="A1443" s="2" t="s">
        <v>2686</v>
      </c>
      <c r="B1443" s="2" t="s">
        <v>3180</v>
      </c>
      <c r="C1443" s="61" t="s">
        <v>29</v>
      </c>
    </row>
    <row r="1444" spans="1:3">
      <c r="A1444" s="2" t="s">
        <v>3176</v>
      </c>
      <c r="B1444" s="2" t="s">
        <v>2769</v>
      </c>
      <c r="C1444" s="61" t="s">
        <v>2770</v>
      </c>
    </row>
    <row r="1445" spans="1:3">
      <c r="A1445" s="2" t="s">
        <v>260</v>
      </c>
      <c r="B1445" s="2" t="s">
        <v>1108</v>
      </c>
      <c r="C1445" s="61" t="s">
        <v>3563</v>
      </c>
    </row>
    <row r="1446" spans="1:3">
      <c r="A1446" s="2" t="s">
        <v>3177</v>
      </c>
      <c r="B1446" s="2" t="s">
        <v>2799</v>
      </c>
      <c r="C1446" s="61" t="s">
        <v>2426</v>
      </c>
    </row>
    <row r="1447" spans="1:3">
      <c r="A1447" s="2" t="s">
        <v>3178</v>
      </c>
      <c r="B1447" s="2" t="s">
        <v>1072</v>
      </c>
      <c r="C1447" s="61" t="s">
        <v>2863</v>
      </c>
    </row>
    <row r="1448" spans="1:3">
      <c r="A1448" s="2" t="s">
        <v>3182</v>
      </c>
      <c r="B1448" s="2" t="s">
        <v>2902</v>
      </c>
      <c r="C1448" s="61" t="s">
        <v>2903</v>
      </c>
    </row>
    <row r="1449" spans="1:3">
      <c r="A1449" s="2" t="s">
        <v>3183</v>
      </c>
      <c r="B1449" s="2" t="s">
        <v>3181</v>
      </c>
      <c r="C1449" s="61" t="s">
        <v>3562</v>
      </c>
    </row>
    <row r="1450" spans="1:3">
      <c r="A1450" s="2" t="s">
        <v>3184</v>
      </c>
      <c r="B1450" s="2" t="s">
        <v>1094</v>
      </c>
      <c r="C1450" s="61" t="s">
        <v>1095</v>
      </c>
    </row>
    <row r="1451" spans="1:3">
      <c r="A1451" s="61" t="s">
        <v>3185</v>
      </c>
      <c r="B1451" s="2" t="s">
        <v>2645</v>
      </c>
      <c r="C1451" s="61" t="s">
        <v>2646</v>
      </c>
    </row>
    <row r="1452" spans="1:3">
      <c r="A1452" s="61" t="s">
        <v>3193</v>
      </c>
      <c r="B1452" s="2" t="s">
        <v>3222</v>
      </c>
      <c r="C1452" s="61" t="s">
        <v>29</v>
      </c>
    </row>
    <row r="1453" spans="1:3">
      <c r="A1453" s="2" t="s">
        <v>3223</v>
      </c>
      <c r="B1453" s="2" t="s">
        <v>3224</v>
      </c>
    </row>
    <row r="1454" spans="1:3">
      <c r="A1454" s="2" t="s">
        <v>356</v>
      </c>
      <c r="B1454" s="2" t="s">
        <v>3225</v>
      </c>
    </row>
    <row r="1455" spans="1:3">
      <c r="A1455" s="2" t="s">
        <v>3226</v>
      </c>
      <c r="B1455" s="2" t="s">
        <v>27</v>
      </c>
      <c r="C1455" s="61" t="s">
        <v>29</v>
      </c>
    </row>
    <row r="1456" spans="1:3">
      <c r="A1456" s="2" t="s">
        <v>3227</v>
      </c>
      <c r="B1456" s="2" t="s">
        <v>3228</v>
      </c>
      <c r="C1456" s="61" t="s">
        <v>29</v>
      </c>
    </row>
    <row r="1457" spans="1:3">
      <c r="A1457" s="2" t="s">
        <v>3229</v>
      </c>
      <c r="B1457" s="2" t="s">
        <v>2719</v>
      </c>
      <c r="C1457" s="61" t="s">
        <v>29</v>
      </c>
    </row>
    <row r="1458" spans="1:3">
      <c r="A1458" s="2" t="s">
        <v>3230</v>
      </c>
      <c r="B1458" s="2" t="s">
        <v>2795</v>
      </c>
      <c r="C1458" s="61" t="s">
        <v>29</v>
      </c>
    </row>
    <row r="1459" spans="1:3">
      <c r="A1459" s="2" t="s">
        <v>3231</v>
      </c>
      <c r="B1459" s="2" t="s">
        <v>1955</v>
      </c>
      <c r="C1459" s="61" t="s">
        <v>1956</v>
      </c>
    </row>
    <row r="1460" spans="1:3">
      <c r="A1460" s="2" t="s">
        <v>3232</v>
      </c>
      <c r="B1460" s="2" t="s">
        <v>2694</v>
      </c>
      <c r="C1460" s="61" t="s">
        <v>2863</v>
      </c>
    </row>
    <row r="1461" spans="1:3">
      <c r="A1461" s="2" t="s">
        <v>3233</v>
      </c>
      <c r="B1461" s="2" t="s">
        <v>3234</v>
      </c>
      <c r="C1461" s="61" t="s">
        <v>29</v>
      </c>
    </row>
    <row r="1462" spans="1:3">
      <c r="A1462" s="2" t="s">
        <v>3235</v>
      </c>
      <c r="B1462" s="2" t="s">
        <v>3236</v>
      </c>
      <c r="C1462" s="61" t="s">
        <v>2863</v>
      </c>
    </row>
    <row r="1463" spans="1:3">
      <c r="A1463" s="2" t="s">
        <v>3237</v>
      </c>
      <c r="B1463" s="2" t="s">
        <v>3238</v>
      </c>
      <c r="C1463" s="61" t="s">
        <v>29</v>
      </c>
    </row>
    <row r="1464" spans="1:3">
      <c r="A1464" s="2" t="s">
        <v>3141</v>
      </c>
      <c r="B1464" s="2" t="s">
        <v>3146</v>
      </c>
      <c r="C1464" s="61" t="s">
        <v>2863</v>
      </c>
    </row>
    <row r="1465" spans="1:3">
      <c r="A1465" s="2" t="s">
        <v>3143</v>
      </c>
      <c r="B1465" s="2" t="s">
        <v>3147</v>
      </c>
      <c r="C1465" s="61" t="s">
        <v>29</v>
      </c>
    </row>
    <row r="1466" spans="1:3">
      <c r="A1466" s="2" t="s">
        <v>3193</v>
      </c>
      <c r="B1466" s="2" t="s">
        <v>3222</v>
      </c>
      <c r="C1466" s="61" t="s">
        <v>29</v>
      </c>
    </row>
    <row r="1467" spans="1:3">
      <c r="A1467" s="2" t="s">
        <v>3199</v>
      </c>
      <c r="B1467" s="2" t="s">
        <v>90</v>
      </c>
      <c r="C1467" s="61" t="s">
        <v>29</v>
      </c>
    </row>
    <row r="1468" spans="1:3">
      <c r="A1468" s="2" t="s">
        <v>3200</v>
      </c>
      <c r="B1468" s="2" t="s">
        <v>3239</v>
      </c>
      <c r="C1468" s="61" t="s">
        <v>29</v>
      </c>
    </row>
    <row r="1469" spans="1:3">
      <c r="A1469" s="2" t="s">
        <v>3218</v>
      </c>
      <c r="B1469" s="2" t="s">
        <v>1136</v>
      </c>
      <c r="C1469" s="61" t="s">
        <v>2863</v>
      </c>
    </row>
    <row r="1470" spans="1:3">
      <c r="A1470" s="2" t="s">
        <v>2984</v>
      </c>
      <c r="B1470" s="2" t="s">
        <v>2985</v>
      </c>
      <c r="C1470" s="61" t="s">
        <v>29</v>
      </c>
    </row>
    <row r="1471" spans="1:3">
      <c r="A1471" s="2" t="s">
        <v>3219</v>
      </c>
      <c r="B1471" s="2" t="s">
        <v>832</v>
      </c>
      <c r="C1471" s="61" t="s">
        <v>29</v>
      </c>
    </row>
    <row r="1472" spans="1:3">
      <c r="A1472" s="2" t="s">
        <v>3220</v>
      </c>
      <c r="B1472" s="2" t="s">
        <v>3240</v>
      </c>
      <c r="C1472" s="61" t="s">
        <v>2863</v>
      </c>
    </row>
    <row r="1473" spans="1:4">
      <c r="A1473" s="2" t="s">
        <v>3221</v>
      </c>
      <c r="B1473" s="2" t="s">
        <v>558</v>
      </c>
      <c r="C1473" s="61" t="s">
        <v>29</v>
      </c>
    </row>
    <row r="1474" spans="1:4">
      <c r="A1474" s="2" t="s">
        <v>3241</v>
      </c>
      <c r="B1474" s="2" t="s">
        <v>3242</v>
      </c>
      <c r="C1474" s="61" t="s">
        <v>29</v>
      </c>
    </row>
    <row r="1475" spans="1:4">
      <c r="A1475" s="2" t="s">
        <v>3267</v>
      </c>
      <c r="B1475" s="2" t="s">
        <v>3266</v>
      </c>
      <c r="C1475" s="61" t="s">
        <v>2863</v>
      </c>
    </row>
    <row r="1476" spans="1:4">
      <c r="A1476" s="2" t="s">
        <v>3269</v>
      </c>
      <c r="B1476" s="2" t="s">
        <v>3268</v>
      </c>
    </row>
    <row r="1477" spans="1:4">
      <c r="A1477" s="61" t="s">
        <v>3271</v>
      </c>
      <c r="B1477" s="2" t="s">
        <v>3270</v>
      </c>
      <c r="C1477" s="61" t="s">
        <v>3272</v>
      </c>
    </row>
    <row r="1478" spans="1:4">
      <c r="A1478" s="61" t="s">
        <v>3274</v>
      </c>
      <c r="B1478" s="2" t="s">
        <v>3273</v>
      </c>
      <c r="C1478" s="61" t="s">
        <v>3275</v>
      </c>
    </row>
    <row r="1479" spans="1:4">
      <c r="A1479" s="2" t="s">
        <v>3278</v>
      </c>
      <c r="B1479" s="2" t="s">
        <v>2793</v>
      </c>
      <c r="C1479" s="61" t="s">
        <v>3279</v>
      </c>
    </row>
    <row r="1480" spans="1:4">
      <c r="A1480" s="2" t="s">
        <v>3290</v>
      </c>
      <c r="B1480" s="2" t="s">
        <v>3291</v>
      </c>
    </row>
    <row r="1481" spans="1:4">
      <c r="A1481" s="61" t="s">
        <v>3306</v>
      </c>
      <c r="B1481" s="2" t="s">
        <v>3293</v>
      </c>
      <c r="C1481" s="61" t="s">
        <v>2097</v>
      </c>
    </row>
    <row r="1482" spans="1:4">
      <c r="A1482" s="61" t="s">
        <v>3300</v>
      </c>
      <c r="B1482" s="2" t="s">
        <v>3294</v>
      </c>
      <c r="C1482" s="61" t="s">
        <v>1566</v>
      </c>
    </row>
    <row r="1483" spans="1:4">
      <c r="A1483" s="61" t="s">
        <v>3301</v>
      </c>
      <c r="B1483" s="2" t="s">
        <v>3295</v>
      </c>
      <c r="C1483" s="61" t="s">
        <v>3309</v>
      </c>
    </row>
    <row r="1484" spans="1:4">
      <c r="A1484" s="61" t="s">
        <v>3302</v>
      </c>
      <c r="B1484" s="2" t="s">
        <v>3296</v>
      </c>
      <c r="C1484" s="2" t="s">
        <v>1985</v>
      </c>
    </row>
    <row r="1485" spans="1:4">
      <c r="A1485" s="61" t="s">
        <v>3303</v>
      </c>
      <c r="B1485" s="2" t="s">
        <v>3297</v>
      </c>
      <c r="C1485" s="31" t="s">
        <v>2315</v>
      </c>
    </row>
    <row r="1486" spans="1:4">
      <c r="A1486" s="61" t="s">
        <v>3304</v>
      </c>
      <c r="B1486" s="2" t="s">
        <v>3298</v>
      </c>
      <c r="C1486" s="2" t="s">
        <v>2030</v>
      </c>
      <c r="D1486"/>
    </row>
    <row r="1487" spans="1:4">
      <c r="A1487" s="61" t="s">
        <v>3305</v>
      </c>
      <c r="B1487" s="2" t="s">
        <v>3299</v>
      </c>
      <c r="C1487" s="827" t="s">
        <v>2053</v>
      </c>
    </row>
    <row r="1488" spans="1:4">
      <c r="A1488" s="61" t="s">
        <v>3310</v>
      </c>
      <c r="B1488" s="50" t="s">
        <v>3311</v>
      </c>
      <c r="C1488" s="61" t="s">
        <v>2863</v>
      </c>
    </row>
    <row r="1489" spans="1:3">
      <c r="A1489" s="2" t="s">
        <v>3312</v>
      </c>
      <c r="B1489" s="2" t="s">
        <v>1519</v>
      </c>
      <c r="C1489" s="2" t="s">
        <v>1520</v>
      </c>
    </row>
    <row r="1490" spans="1:3">
      <c r="A1490" s="61" t="s">
        <v>3313</v>
      </c>
      <c r="B1490" s="2" t="s">
        <v>2623</v>
      </c>
      <c r="C1490" s="2" t="s">
        <v>2624</v>
      </c>
    </row>
    <row r="1491" spans="1:3">
      <c r="A1491" s="2" t="s">
        <v>3314</v>
      </c>
      <c r="B1491" s="2" t="s">
        <v>3315</v>
      </c>
      <c r="C1491" s="2" t="s">
        <v>2849</v>
      </c>
    </row>
    <row r="1492" spans="1:3">
      <c r="A1492" s="2" t="s">
        <v>3316</v>
      </c>
      <c r="B1492" s="2" t="s">
        <v>3317</v>
      </c>
      <c r="C1492" s="2" t="s">
        <v>3318</v>
      </c>
    </row>
    <row r="1493" spans="1:3">
      <c r="A1493" s="2" t="s">
        <v>3320</v>
      </c>
      <c r="B1493" s="2" t="s">
        <v>3319</v>
      </c>
      <c r="C1493" s="2" t="s">
        <v>3324</v>
      </c>
    </row>
    <row r="1494" spans="1:3">
      <c r="A1494" s="2" t="s">
        <v>3325</v>
      </c>
      <c r="B1494" s="2" t="s">
        <v>3326</v>
      </c>
      <c r="C1494" s="61" t="s">
        <v>3327</v>
      </c>
    </row>
    <row r="1495" spans="1:3">
      <c r="A1495" s="2" t="s">
        <v>3328</v>
      </c>
      <c r="B1495" s="2" t="s">
        <v>3329</v>
      </c>
      <c r="C1495" s="61" t="s">
        <v>3330</v>
      </c>
    </row>
    <row r="1496" spans="1:3">
      <c r="A1496" s="2" t="s">
        <v>3331</v>
      </c>
      <c r="B1496" s="2" t="s">
        <v>3332</v>
      </c>
      <c r="C1496" s="61" t="s">
        <v>3333</v>
      </c>
    </row>
    <row r="1497" spans="1:3" ht="14.25">
      <c r="A1497" s="61" t="s">
        <v>3334</v>
      </c>
      <c r="B1497" s="50" t="s">
        <v>3335</v>
      </c>
      <c r="C1497" s="902" t="s">
        <v>3814</v>
      </c>
    </row>
    <row r="1498" spans="1:3">
      <c r="A1498" s="61" t="s">
        <v>3336</v>
      </c>
      <c r="B1498" s="50" t="s">
        <v>3337</v>
      </c>
      <c r="C1498" s="61" t="s">
        <v>4532</v>
      </c>
    </row>
    <row r="1499" spans="1:3">
      <c r="A1499" s="61" t="s">
        <v>3338</v>
      </c>
      <c r="B1499" s="50" t="s">
        <v>3339</v>
      </c>
      <c r="C1499" s="61"/>
    </row>
    <row r="1500" spans="1:3">
      <c r="A1500" s="61" t="s">
        <v>3241</v>
      </c>
      <c r="B1500" s="50" t="s">
        <v>3242</v>
      </c>
      <c r="C1500" s="61"/>
    </row>
    <row r="1501" spans="1:3">
      <c r="A1501" s="61" t="s">
        <v>3340</v>
      </c>
      <c r="B1501" s="50" t="s">
        <v>3341</v>
      </c>
      <c r="C1501" s="61" t="s">
        <v>3342</v>
      </c>
    </row>
    <row r="1502" spans="1:3">
      <c r="A1502" s="61" t="s">
        <v>3343</v>
      </c>
      <c r="B1502" s="50" t="s">
        <v>3344</v>
      </c>
      <c r="C1502" s="61"/>
    </row>
    <row r="1503" spans="1:3">
      <c r="A1503" s="61" t="s">
        <v>3345</v>
      </c>
      <c r="B1503" s="50" t="s">
        <v>3346</v>
      </c>
      <c r="C1503" s="61" t="s">
        <v>3347</v>
      </c>
    </row>
    <row r="1504" spans="1:3">
      <c r="A1504" s="61" t="s">
        <v>3348</v>
      </c>
      <c r="B1504" s="50" t="s">
        <v>3349</v>
      </c>
      <c r="C1504" s="61"/>
    </row>
    <row r="1505" spans="1:3">
      <c r="A1505" s="61" t="s">
        <v>3350</v>
      </c>
      <c r="B1505" s="50" t="s">
        <v>3351</v>
      </c>
      <c r="C1505" s="61" t="s">
        <v>3352</v>
      </c>
    </row>
    <row r="1506" spans="1:3">
      <c r="A1506" s="61" t="s">
        <v>383</v>
      </c>
      <c r="B1506" s="50" t="s">
        <v>3029</v>
      </c>
      <c r="C1506" s="61" t="s">
        <v>3353</v>
      </c>
    </row>
    <row r="1507" spans="1:3">
      <c r="A1507" s="61" t="s">
        <v>78</v>
      </c>
      <c r="B1507" s="50" t="s">
        <v>1697</v>
      </c>
      <c r="C1507" s="61"/>
    </row>
    <row r="1508" spans="1:3">
      <c r="A1508" s="61" t="s">
        <v>3354</v>
      </c>
      <c r="B1508" s="50" t="s">
        <v>3355</v>
      </c>
      <c r="C1508" s="61"/>
    </row>
    <row r="1509" spans="1:3">
      <c r="A1509" s="61" t="s">
        <v>3356</v>
      </c>
      <c r="B1509" s="50" t="s">
        <v>3357</v>
      </c>
      <c r="C1509" s="61"/>
    </row>
    <row r="1510" spans="1:3">
      <c r="A1510" s="61" t="s">
        <v>3358</v>
      </c>
      <c r="B1510" s="50" t="s">
        <v>3359</v>
      </c>
      <c r="C1510" s="61"/>
    </row>
    <row r="1511" spans="1:3">
      <c r="A1511" s="61" t="s">
        <v>3360</v>
      </c>
      <c r="B1511" s="50" t="s">
        <v>3361</v>
      </c>
      <c r="C1511" s="61"/>
    </row>
    <row r="1512" spans="1:3">
      <c r="A1512" s="61" t="s">
        <v>3363</v>
      </c>
      <c r="B1512" s="50" t="s">
        <v>2952</v>
      </c>
      <c r="C1512" s="61"/>
    </row>
    <row r="1513" spans="1:3">
      <c r="A1513" s="61" t="s">
        <v>3154</v>
      </c>
      <c r="B1513" s="50" t="s">
        <v>3364</v>
      </c>
      <c r="C1513" s="61"/>
    </row>
    <row r="1514" spans="1:3">
      <c r="A1514" s="61" t="s">
        <v>3365</v>
      </c>
      <c r="B1514" s="50" t="s">
        <v>3366</v>
      </c>
      <c r="C1514" s="61"/>
    </row>
    <row r="1515" spans="1:3">
      <c r="A1515" s="61" t="s">
        <v>3367</v>
      </c>
      <c r="B1515" s="50" t="s">
        <v>3368</v>
      </c>
      <c r="C1515" s="61"/>
    </row>
    <row r="1516" spans="1:3">
      <c r="A1516" s="61" t="s">
        <v>3369</v>
      </c>
      <c r="B1516" s="50" t="s">
        <v>3370</v>
      </c>
      <c r="C1516" s="61"/>
    </row>
    <row r="1517" spans="1:3">
      <c r="A1517" s="61" t="s">
        <v>3371</v>
      </c>
      <c r="B1517" s="50" t="s">
        <v>3372</v>
      </c>
      <c r="C1517" s="61"/>
    </row>
    <row r="1518" spans="1:3">
      <c r="A1518" s="61" t="s">
        <v>3373</v>
      </c>
      <c r="B1518" s="50" t="s">
        <v>3374</v>
      </c>
      <c r="C1518" s="61"/>
    </row>
    <row r="1519" spans="1:3">
      <c r="A1519" s="61" t="s">
        <v>3200</v>
      </c>
      <c r="B1519" s="50" t="s">
        <v>3239</v>
      </c>
      <c r="C1519" s="61"/>
    </row>
    <row r="1520" spans="1:3">
      <c r="A1520" s="61" t="s">
        <v>3375</v>
      </c>
      <c r="B1520" s="50" t="s">
        <v>3376</v>
      </c>
      <c r="C1520" s="61" t="s">
        <v>3377</v>
      </c>
    </row>
    <row r="1521" spans="1:3">
      <c r="A1521" s="356" t="s">
        <v>3378</v>
      </c>
      <c r="B1521" s="50" t="s">
        <v>3379</v>
      </c>
      <c r="C1521" s="61" t="s">
        <v>29</v>
      </c>
    </row>
    <row r="1522" spans="1:3">
      <c r="A1522" s="61" t="s">
        <v>3380</v>
      </c>
      <c r="B1522" s="50" t="s">
        <v>3381</v>
      </c>
      <c r="C1522" s="61" t="s">
        <v>3382</v>
      </c>
    </row>
    <row r="1523" spans="1:3">
      <c r="A1523" s="61" t="s">
        <v>3383</v>
      </c>
      <c r="B1523" s="50" t="s">
        <v>2914</v>
      </c>
      <c r="C1523" s="61" t="s">
        <v>3384</v>
      </c>
    </row>
    <row r="1524" spans="1:3">
      <c r="A1524" s="61" t="s">
        <v>3385</v>
      </c>
      <c r="B1524" s="50" t="s">
        <v>1930</v>
      </c>
      <c r="C1524" s="61" t="s">
        <v>1931</v>
      </c>
    </row>
    <row r="1525" spans="1:3">
      <c r="A1525" s="61" t="s">
        <v>3386</v>
      </c>
      <c r="B1525" s="50" t="s">
        <v>2705</v>
      </c>
      <c r="C1525" s="61" t="s">
        <v>2706</v>
      </c>
    </row>
    <row r="1526" spans="1:3">
      <c r="A1526" s="61" t="s">
        <v>3387</v>
      </c>
      <c r="B1526" s="50" t="s">
        <v>3388</v>
      </c>
      <c r="C1526" s="61"/>
    </row>
    <row r="1527" spans="1:3">
      <c r="A1527" s="61" t="s">
        <v>3389</v>
      </c>
      <c r="B1527" s="50" t="s">
        <v>2613</v>
      </c>
      <c r="C1527" s="61" t="s">
        <v>2614</v>
      </c>
    </row>
    <row r="1528" spans="1:3">
      <c r="A1528" s="61" t="s">
        <v>3052</v>
      </c>
      <c r="B1528" s="50" t="s">
        <v>3053</v>
      </c>
      <c r="C1528" s="61"/>
    </row>
    <row r="1529" spans="1:3">
      <c r="A1529" s="61" t="s">
        <v>3390</v>
      </c>
      <c r="B1529" s="50" t="s">
        <v>1964</v>
      </c>
      <c r="C1529" s="61" t="s">
        <v>1965</v>
      </c>
    </row>
    <row r="1530" spans="1:3">
      <c r="A1530" s="61" t="s">
        <v>3391</v>
      </c>
      <c r="B1530" s="50" t="s">
        <v>3392</v>
      </c>
      <c r="C1530" s="61" t="s">
        <v>3393</v>
      </c>
    </row>
    <row r="1531" spans="1:3">
      <c r="A1531" s="61" t="s">
        <v>3394</v>
      </c>
      <c r="B1531" s="50" t="s">
        <v>533</v>
      </c>
      <c r="C1531" s="61" t="s">
        <v>534</v>
      </c>
    </row>
    <row r="1532" spans="1:3">
      <c r="A1532" s="61" t="s">
        <v>3091</v>
      </c>
      <c r="B1532" s="50" t="s">
        <v>3092</v>
      </c>
      <c r="C1532" s="61"/>
    </row>
    <row r="1533" spans="1:3">
      <c r="A1533" s="61" t="s">
        <v>3395</v>
      </c>
      <c r="B1533" s="50" t="s">
        <v>546</v>
      </c>
      <c r="C1533" s="61" t="s">
        <v>547</v>
      </c>
    </row>
    <row r="1534" spans="1:3">
      <c r="A1534" s="61" t="s">
        <v>3396</v>
      </c>
      <c r="B1534" s="50" t="s">
        <v>3397</v>
      </c>
      <c r="C1534" s="61"/>
    </row>
    <row r="1535" spans="1:3">
      <c r="A1535" s="61" t="s">
        <v>3218</v>
      </c>
      <c r="B1535" s="50" t="s">
        <v>1136</v>
      </c>
      <c r="C1535" s="61"/>
    </row>
    <row r="1536" spans="1:3">
      <c r="A1536" s="342" t="s">
        <v>3399</v>
      </c>
      <c r="B1536" s="343" t="s">
        <v>3400</v>
      </c>
      <c r="C1536" s="12" t="s">
        <v>3401</v>
      </c>
    </row>
    <row r="1537" spans="1:9">
      <c r="A1537" s="374" t="s">
        <v>3402</v>
      </c>
      <c r="B1537" s="374" t="s">
        <v>2055</v>
      </c>
      <c r="C1537" s="392" t="s">
        <v>3727</v>
      </c>
    </row>
    <row r="1538" spans="1:9">
      <c r="A1538" s="903"/>
      <c r="B1538" s="2" t="s">
        <v>3299</v>
      </c>
    </row>
    <row r="1539" spans="1:9" ht="13.5" thickBot="1">
      <c r="A1539" s="61" t="s">
        <v>3403</v>
      </c>
      <c r="B1539" s="50" t="s">
        <v>3009</v>
      </c>
      <c r="C1539" s="357" t="s">
        <v>3010</v>
      </c>
    </row>
    <row r="1540" spans="1:9">
      <c r="A1540" s="61" t="s">
        <v>3404</v>
      </c>
      <c r="B1540" s="50" t="s">
        <v>2896</v>
      </c>
      <c r="C1540" s="61" t="s">
        <v>3405</v>
      </c>
    </row>
    <row r="1541" spans="1:9" ht="15">
      <c r="A1541" s="48" t="s">
        <v>3406</v>
      </c>
      <c r="B1541" s="48" t="s">
        <v>612</v>
      </c>
      <c r="C1541" s="48" t="s">
        <v>613</v>
      </c>
    </row>
    <row r="1542" spans="1:9">
      <c r="A1542" s="15" t="s">
        <v>3407</v>
      </c>
      <c r="B1542" s="15" t="s">
        <v>1069</v>
      </c>
      <c r="C1542" s="12" t="s">
        <v>1070</v>
      </c>
    </row>
    <row r="1543" spans="1:9">
      <c r="A1543" s="2" t="s">
        <v>3409</v>
      </c>
      <c r="B1543" s="2" t="s">
        <v>3408</v>
      </c>
      <c r="C1543" s="2" t="s">
        <v>29</v>
      </c>
    </row>
    <row r="1544" spans="1:9">
      <c r="A1544" s="2" t="s">
        <v>3412</v>
      </c>
      <c r="B1544" s="2" t="s">
        <v>1747</v>
      </c>
    </row>
    <row r="1545" spans="1:9">
      <c r="A1545" s="61" t="s">
        <v>3418</v>
      </c>
      <c r="B1545" s="50" t="s">
        <v>3173</v>
      </c>
    </row>
    <row r="1546" spans="1:9">
      <c r="A1546" s="61" t="s">
        <v>3419</v>
      </c>
      <c r="B1546" s="50" t="s">
        <v>3420</v>
      </c>
    </row>
    <row r="1547" spans="1:9">
      <c r="A1547" s="2" t="s">
        <v>3422</v>
      </c>
      <c r="B1547" s="2" t="s">
        <v>3421</v>
      </c>
    </row>
    <row r="1548" spans="1:9">
      <c r="A1548" s="342" t="s">
        <v>3423</v>
      </c>
      <c r="B1548" s="343" t="s">
        <v>3424</v>
      </c>
      <c r="C1548" s="12" t="s">
        <v>3425</v>
      </c>
      <c r="I1548" s="2" t="s">
        <v>29</v>
      </c>
    </row>
    <row r="1549" spans="1:9">
      <c r="A1549" s="342" t="s">
        <v>3426</v>
      </c>
      <c r="B1549" s="343" t="s">
        <v>3427</v>
      </c>
      <c r="C1549" s="12" t="s">
        <v>3428</v>
      </c>
    </row>
    <row r="1550" spans="1:9">
      <c r="A1550" s="2" t="s">
        <v>3430</v>
      </c>
      <c r="B1550" s="2" t="s">
        <v>3429</v>
      </c>
    </row>
    <row r="1551" spans="1:9">
      <c r="A1551" s="2" t="s">
        <v>3431</v>
      </c>
      <c r="B1551" s="2" t="s">
        <v>2517</v>
      </c>
      <c r="C1551" s="2" t="s">
        <v>2423</v>
      </c>
    </row>
    <row r="1552" spans="1:9">
      <c r="A1552" s="342" t="s">
        <v>3432</v>
      </c>
      <c r="B1552" s="343" t="s">
        <v>3433</v>
      </c>
      <c r="C1552" s="12" t="s">
        <v>3434</v>
      </c>
    </row>
    <row r="1553" spans="1:3">
      <c r="A1553" s="342" t="s">
        <v>3435</v>
      </c>
      <c r="B1553" s="343" t="s">
        <v>3436</v>
      </c>
      <c r="C1553" s="12" t="s">
        <v>3437</v>
      </c>
    </row>
    <row r="1554" spans="1:3" ht="13.5" thickBot="1">
      <c r="A1554" s="61" t="s">
        <v>3438</v>
      </c>
      <c r="B1554" s="50" t="s">
        <v>3439</v>
      </c>
      <c r="C1554" s="357" t="s">
        <v>3440</v>
      </c>
    </row>
    <row r="1555" spans="1:3" ht="13.5" thickBot="1">
      <c r="A1555" s="61" t="s">
        <v>3441</v>
      </c>
      <c r="B1555" s="50" t="s">
        <v>3442</v>
      </c>
      <c r="C1555" s="357" t="s">
        <v>3443</v>
      </c>
    </row>
    <row r="1556" spans="1:3">
      <c r="A1556" s="904" t="s">
        <v>3444</v>
      </c>
      <c r="B1556" s="883" t="s">
        <v>3445</v>
      </c>
      <c r="C1556" s="2" t="s">
        <v>3446</v>
      </c>
    </row>
    <row r="1557" spans="1:3">
      <c r="A1557" s="2" t="s">
        <v>3447</v>
      </c>
      <c r="B1557" s="2" t="s">
        <v>3448</v>
      </c>
    </row>
    <row r="1558" spans="1:3" ht="15">
      <c r="A1558" s="61" t="s">
        <v>3449</v>
      </c>
      <c r="B1558" s="50" t="s">
        <v>2775</v>
      </c>
      <c r="C1558" s="885" t="s">
        <v>3450</v>
      </c>
    </row>
    <row r="1559" spans="1:3">
      <c r="A1559" s="61" t="s">
        <v>3451</v>
      </c>
      <c r="B1559" s="2" t="s">
        <v>771</v>
      </c>
      <c r="C1559" s="61" t="s">
        <v>785</v>
      </c>
    </row>
    <row r="1560" spans="1:3">
      <c r="A1560" s="61" t="s">
        <v>3452</v>
      </c>
      <c r="B1560" s="50" t="s">
        <v>3453</v>
      </c>
      <c r="C1560" s="61" t="s">
        <v>3454</v>
      </c>
    </row>
    <row r="1561" spans="1:3">
      <c r="A1561" s="61" t="s">
        <v>3455</v>
      </c>
      <c r="B1561" s="50" t="s">
        <v>3456</v>
      </c>
    </row>
    <row r="1562" spans="1:3">
      <c r="A1562" s="61" t="s">
        <v>3169</v>
      </c>
      <c r="B1562" s="50" t="s">
        <v>3165</v>
      </c>
    </row>
    <row r="1563" spans="1:3">
      <c r="A1563" s="61" t="s">
        <v>3170</v>
      </c>
      <c r="B1563" s="50" t="s">
        <v>3458</v>
      </c>
    </row>
    <row r="1564" spans="1:3">
      <c r="A1564" s="61" t="s">
        <v>1698</v>
      </c>
      <c r="B1564" s="50" t="s">
        <v>3459</v>
      </c>
    </row>
    <row r="1565" spans="1:3">
      <c r="A1565" s="61" t="s">
        <v>3064</v>
      </c>
      <c r="B1565" s="50" t="s">
        <v>3460</v>
      </c>
    </row>
    <row r="1566" spans="1:3">
      <c r="A1566" s="61" t="s">
        <v>3461</v>
      </c>
      <c r="B1566" s="50" t="s">
        <v>3462</v>
      </c>
    </row>
    <row r="1567" spans="1:3">
      <c r="A1567" s="61" t="s">
        <v>3463</v>
      </c>
      <c r="B1567" s="50" t="s">
        <v>3464</v>
      </c>
    </row>
    <row r="1568" spans="1:3">
      <c r="A1568" s="373" t="s">
        <v>3465</v>
      </c>
      <c r="B1568" s="374" t="s">
        <v>3528</v>
      </c>
    </row>
    <row r="1569" spans="1:3">
      <c r="A1569" s="373" t="s">
        <v>3466</v>
      </c>
      <c r="B1569" s="374" t="s">
        <v>2988</v>
      </c>
    </row>
    <row r="1570" spans="1:3">
      <c r="A1570" s="373" t="s">
        <v>3467</v>
      </c>
      <c r="B1570" s="374" t="s">
        <v>3529</v>
      </c>
    </row>
    <row r="1571" spans="1:3">
      <c r="A1571" s="373" t="s">
        <v>3468</v>
      </c>
      <c r="B1571" s="374" t="s">
        <v>3530</v>
      </c>
    </row>
    <row r="1572" spans="1:3">
      <c r="A1572" s="373" t="s">
        <v>3469</v>
      </c>
      <c r="B1572" s="374" t="s">
        <v>3531</v>
      </c>
    </row>
    <row r="1573" spans="1:3" ht="15.75">
      <c r="A1573" s="905" t="s">
        <v>3470</v>
      </c>
      <c r="B1573" s="50" t="s">
        <v>3471</v>
      </c>
      <c r="C1573" s="61"/>
    </row>
    <row r="1574" spans="1:3" ht="15.75">
      <c r="A1574" s="905" t="s">
        <v>3472</v>
      </c>
      <c r="B1574" s="50" t="s">
        <v>561</v>
      </c>
      <c r="C1574" s="61" t="s">
        <v>3473</v>
      </c>
    </row>
    <row r="1575" spans="1:3">
      <c r="A1575" s="61" t="s">
        <v>3479</v>
      </c>
      <c r="B1575" s="50" t="s">
        <v>3480</v>
      </c>
    </row>
    <row r="1576" spans="1:3">
      <c r="A1576" s="61" t="s">
        <v>1858</v>
      </c>
      <c r="B1576" s="50" t="s">
        <v>1859</v>
      </c>
    </row>
    <row r="1577" spans="1:3">
      <c r="A1577" s="61" t="s">
        <v>3481</v>
      </c>
      <c r="B1577" s="59" t="s">
        <v>3482</v>
      </c>
    </row>
    <row r="1578" spans="1:3">
      <c r="A1578" s="61" t="s">
        <v>3483</v>
      </c>
      <c r="B1578" s="50" t="s">
        <v>576</v>
      </c>
      <c r="C1578" s="61" t="s">
        <v>577</v>
      </c>
    </row>
    <row r="1579" spans="1:3">
      <c r="A1579" s="61" t="s">
        <v>3484</v>
      </c>
      <c r="B1579" s="50" t="s">
        <v>3485</v>
      </c>
    </row>
    <row r="1580" spans="1:3">
      <c r="A1580" s="61" t="s">
        <v>3486</v>
      </c>
      <c r="B1580" s="50" t="s">
        <v>3487</v>
      </c>
    </row>
    <row r="1581" spans="1:3" ht="12.75" customHeight="1">
      <c r="A1581" s="15" t="s">
        <v>3488</v>
      </c>
      <c r="B1581" s="15" t="s">
        <v>2058</v>
      </c>
      <c r="C1581" s="15" t="s">
        <v>2059</v>
      </c>
    </row>
    <row r="1582" spans="1:3">
      <c r="A1582" s="2" t="s">
        <v>3490</v>
      </c>
      <c r="B1582" s="2" t="s">
        <v>3148</v>
      </c>
      <c r="C1582" s="900" t="s">
        <v>4313</v>
      </c>
    </row>
    <row r="1583" spans="1:3">
      <c r="A1583" s="371" t="s">
        <v>3491</v>
      </c>
      <c r="B1583" s="15" t="s">
        <v>3492</v>
      </c>
      <c r="C1583" s="2" t="s">
        <v>29</v>
      </c>
    </row>
    <row r="1584" spans="1:3" ht="14.25">
      <c r="A1584" s="906" t="s">
        <v>3493</v>
      </c>
      <c r="B1584" s="15" t="s">
        <v>3494</v>
      </c>
      <c r="C1584" s="2" t="s">
        <v>29</v>
      </c>
    </row>
    <row r="1585" spans="1:3">
      <c r="A1585" s="61" t="s">
        <v>3498</v>
      </c>
      <c r="B1585" s="2" t="s">
        <v>3495</v>
      </c>
      <c r="C1585" s="2" t="s">
        <v>29</v>
      </c>
    </row>
    <row r="1586" spans="1:3">
      <c r="A1586" s="61" t="s">
        <v>3497</v>
      </c>
      <c r="B1586" s="2" t="s">
        <v>3496</v>
      </c>
      <c r="C1586" s="2" t="s">
        <v>2863</v>
      </c>
    </row>
    <row r="1587" spans="1:3">
      <c r="A1587" s="2" t="s">
        <v>3500</v>
      </c>
      <c r="B1587" s="2" t="s">
        <v>624</v>
      </c>
      <c r="C1587" s="2" t="s">
        <v>29</v>
      </c>
    </row>
    <row r="1588" spans="1:3">
      <c r="A1588" s="2" t="s">
        <v>3501</v>
      </c>
      <c r="B1588" s="2" t="s">
        <v>3502</v>
      </c>
      <c r="C1588" s="2" t="s">
        <v>29</v>
      </c>
    </row>
    <row r="1589" spans="1:3">
      <c r="A1589" s="61" t="s">
        <v>3504</v>
      </c>
      <c r="B1589" s="2" t="s">
        <v>3503</v>
      </c>
      <c r="C1589" s="2" t="s">
        <v>29</v>
      </c>
    </row>
    <row r="1590" spans="1:3">
      <c r="A1590" s="61" t="s">
        <v>3505</v>
      </c>
      <c r="B1590" s="2" t="s">
        <v>2336</v>
      </c>
      <c r="C1590" s="2" t="s">
        <v>2863</v>
      </c>
    </row>
    <row r="1591" spans="1:3">
      <c r="A1591" s="2" t="s">
        <v>3509</v>
      </c>
      <c r="B1591" s="2" t="s">
        <v>3510</v>
      </c>
      <c r="C1591" s="2" t="s">
        <v>29</v>
      </c>
    </row>
    <row r="1592" spans="1:3">
      <c r="A1592" s="2" t="s">
        <v>3511</v>
      </c>
      <c r="B1592" s="2" t="s">
        <v>3512</v>
      </c>
      <c r="C1592" s="2" t="s">
        <v>29</v>
      </c>
    </row>
    <row r="1593" spans="1:3">
      <c r="A1593" s="2" t="s">
        <v>3513</v>
      </c>
      <c r="B1593" s="2" t="s">
        <v>3514</v>
      </c>
      <c r="C1593" s="2" t="s">
        <v>29</v>
      </c>
    </row>
    <row r="1594" spans="1:3">
      <c r="A1594" s="2" t="s">
        <v>3524</v>
      </c>
      <c r="B1594" s="2" t="s">
        <v>2640</v>
      </c>
      <c r="C1594" s="2" t="s">
        <v>29</v>
      </c>
    </row>
    <row r="1595" spans="1:3">
      <c r="A1595" s="2" t="s">
        <v>3525</v>
      </c>
      <c r="B1595" s="2" t="s">
        <v>3128</v>
      </c>
    </row>
    <row r="1596" spans="1:3">
      <c r="A1596" s="373" t="s">
        <v>3526</v>
      </c>
      <c r="B1596" s="374" t="s">
        <v>3124</v>
      </c>
      <c r="C1596" s="2" t="s">
        <v>29</v>
      </c>
    </row>
    <row r="1597" spans="1:3">
      <c r="A1597" s="2" t="s">
        <v>3373</v>
      </c>
      <c r="B1597" s="2" t="s">
        <v>3374</v>
      </c>
    </row>
    <row r="1598" spans="1:3">
      <c r="A1598" s="2" t="s">
        <v>3527</v>
      </c>
      <c r="B1598" s="2" t="s">
        <v>3030</v>
      </c>
      <c r="C1598" s="2" t="s">
        <v>29</v>
      </c>
    </row>
    <row r="1599" spans="1:3">
      <c r="A1599" s="2" t="s">
        <v>3532</v>
      </c>
      <c r="B1599" s="2" t="s">
        <v>3533</v>
      </c>
      <c r="C1599" s="2" t="s">
        <v>29</v>
      </c>
    </row>
    <row r="1600" spans="1:3">
      <c r="A1600" s="2" t="s">
        <v>3534</v>
      </c>
      <c r="B1600" s="2" t="s">
        <v>3535</v>
      </c>
      <c r="C1600" s="2" t="s">
        <v>29</v>
      </c>
    </row>
    <row r="1601" spans="1:3">
      <c r="A1601" s="373" t="s">
        <v>3536</v>
      </c>
      <c r="B1601" s="374" t="s">
        <v>2924</v>
      </c>
      <c r="C1601" s="2" t="s">
        <v>29</v>
      </c>
    </row>
    <row r="1602" spans="1:3" ht="15">
      <c r="A1602" s="907" t="s">
        <v>3537</v>
      </c>
      <c r="B1602" s="2" t="s">
        <v>3165</v>
      </c>
      <c r="C1602" s="373" t="s">
        <v>3629</v>
      </c>
    </row>
    <row r="1603" spans="1:3">
      <c r="A1603" s="375" t="s">
        <v>3538</v>
      </c>
      <c r="B1603" s="2" t="s">
        <v>2026</v>
      </c>
      <c r="C1603" s="2" t="s">
        <v>2027</v>
      </c>
    </row>
    <row r="1604" spans="1:3">
      <c r="A1604" s="2" t="s">
        <v>3539</v>
      </c>
      <c r="B1604" s="2" t="s">
        <v>3540</v>
      </c>
      <c r="C1604" s="2" t="s">
        <v>3541</v>
      </c>
    </row>
    <row r="1605" spans="1:3">
      <c r="A1605" s="373" t="s">
        <v>3542</v>
      </c>
      <c r="B1605" s="374" t="s">
        <v>3543</v>
      </c>
    </row>
    <row r="1606" spans="1:3">
      <c r="A1606" s="373" t="s">
        <v>3544</v>
      </c>
      <c r="B1606" s="374" t="s">
        <v>2186</v>
      </c>
      <c r="C1606" s="373" t="s">
        <v>3545</v>
      </c>
    </row>
    <row r="1607" spans="1:3">
      <c r="A1607" s="2" t="s">
        <v>3546</v>
      </c>
      <c r="B1607" s="2" t="s">
        <v>2023</v>
      </c>
      <c r="C1607" s="61" t="s">
        <v>2024</v>
      </c>
    </row>
    <row r="1608" spans="1:3">
      <c r="A1608" s="2" t="s">
        <v>3547</v>
      </c>
      <c r="B1608" s="2" t="s">
        <v>3548</v>
      </c>
      <c r="C1608" s="61" t="s">
        <v>29</v>
      </c>
    </row>
    <row r="1609" spans="1:3">
      <c r="A1609" s="2" t="s">
        <v>3549</v>
      </c>
      <c r="B1609" s="2" t="s">
        <v>3550</v>
      </c>
      <c r="C1609" s="61" t="s">
        <v>29</v>
      </c>
    </row>
    <row r="1610" spans="1:3">
      <c r="A1610" s="2" t="s">
        <v>3552</v>
      </c>
      <c r="B1610" s="2" t="s">
        <v>3551</v>
      </c>
      <c r="C1610" s="61" t="s">
        <v>29</v>
      </c>
    </row>
    <row r="1611" spans="1:3">
      <c r="A1611" s="2" t="s">
        <v>3553</v>
      </c>
      <c r="B1611" s="2" t="s">
        <v>3319</v>
      </c>
      <c r="C1611" s="61" t="s">
        <v>29</v>
      </c>
    </row>
    <row r="1612" spans="1:3">
      <c r="A1612" s="2" t="s">
        <v>3554</v>
      </c>
      <c r="B1612" s="2" t="s">
        <v>3366</v>
      </c>
      <c r="C1612" s="61" t="s">
        <v>29</v>
      </c>
    </row>
    <row r="1613" spans="1:3">
      <c r="A1613" s="2" t="s">
        <v>3555</v>
      </c>
      <c r="B1613" s="2" t="s">
        <v>3368</v>
      </c>
      <c r="C1613" s="61" t="s">
        <v>29</v>
      </c>
    </row>
    <row r="1614" spans="1:3">
      <c r="A1614" s="2" t="s">
        <v>3556</v>
      </c>
      <c r="B1614" s="2" t="s">
        <v>3557</v>
      </c>
      <c r="C1614" s="61" t="s">
        <v>29</v>
      </c>
    </row>
    <row r="1615" spans="1:3">
      <c r="A1615" s="2" t="s">
        <v>3558</v>
      </c>
      <c r="B1615" s="2" t="s">
        <v>1733</v>
      </c>
      <c r="C1615" s="61" t="s">
        <v>29</v>
      </c>
    </row>
    <row r="1616" spans="1:3">
      <c r="A1616" s="2" t="s">
        <v>3559</v>
      </c>
      <c r="B1616" s="2" t="s">
        <v>2082</v>
      </c>
      <c r="C1616" s="61" t="s">
        <v>29</v>
      </c>
    </row>
    <row r="1617" spans="1:3">
      <c r="A1617" s="373" t="s">
        <v>3560</v>
      </c>
      <c r="B1617" s="374" t="s">
        <v>3561</v>
      </c>
      <c r="C1617" s="61" t="s">
        <v>4443</v>
      </c>
    </row>
    <row r="1618" spans="1:3">
      <c r="A1618" s="2" t="s">
        <v>3564</v>
      </c>
      <c r="B1618" s="2" t="s">
        <v>3565</v>
      </c>
      <c r="C1618" s="2" t="s">
        <v>3566</v>
      </c>
    </row>
    <row r="1619" spans="1:3">
      <c r="A1619" s="2" t="s">
        <v>3567</v>
      </c>
      <c r="B1619" s="2" t="s">
        <v>1418</v>
      </c>
      <c r="C1619" s="375" t="s">
        <v>2863</v>
      </c>
    </row>
    <row r="1620" spans="1:3">
      <c r="A1620" s="2" t="s">
        <v>3568</v>
      </c>
      <c r="B1620" s="2" t="s">
        <v>3569</v>
      </c>
      <c r="C1620" s="61" t="s">
        <v>29</v>
      </c>
    </row>
    <row r="1621" spans="1:3">
      <c r="A1621" s="373" t="s">
        <v>3570</v>
      </c>
      <c r="B1621" s="374" t="s">
        <v>2678</v>
      </c>
      <c r="C1621" s="373" t="s">
        <v>2679</v>
      </c>
    </row>
    <row r="1622" spans="1:3">
      <c r="A1622" s="373" t="s">
        <v>3571</v>
      </c>
      <c r="B1622" s="374" t="s">
        <v>3572</v>
      </c>
      <c r="C1622" s="373" t="s">
        <v>29</v>
      </c>
    </row>
    <row r="1623" spans="1:3">
      <c r="A1623" s="373" t="s">
        <v>3573</v>
      </c>
      <c r="B1623" s="374" t="s">
        <v>3574</v>
      </c>
    </row>
    <row r="1624" spans="1:3">
      <c r="A1624" s="373" t="s">
        <v>3575</v>
      </c>
      <c r="B1624" s="374" t="s">
        <v>3576</v>
      </c>
      <c r="C1624" s="373" t="s">
        <v>29</v>
      </c>
    </row>
    <row r="1625" spans="1:3">
      <c r="A1625" s="373" t="s">
        <v>3577</v>
      </c>
      <c r="B1625" s="374" t="s">
        <v>533</v>
      </c>
      <c r="C1625" s="373" t="s">
        <v>534</v>
      </c>
    </row>
    <row r="1626" spans="1:3">
      <c r="A1626" s="373" t="s">
        <v>3601</v>
      </c>
      <c r="B1626" s="374" t="s">
        <v>3602</v>
      </c>
      <c r="C1626" s="373" t="s">
        <v>3603</v>
      </c>
    </row>
    <row r="1627" spans="1:3">
      <c r="A1627" s="61" t="s">
        <v>3604</v>
      </c>
      <c r="B1627" s="2" t="s">
        <v>2221</v>
      </c>
      <c r="C1627" s="2" t="s">
        <v>2222</v>
      </c>
    </row>
    <row r="1628" spans="1:3">
      <c r="A1628" s="2" t="s">
        <v>3605</v>
      </c>
      <c r="B1628" s="2" t="s">
        <v>3606</v>
      </c>
      <c r="C1628" s="375" t="s">
        <v>2863</v>
      </c>
    </row>
    <row r="1629" spans="1:3">
      <c r="A1629" s="2" t="s">
        <v>3607</v>
      </c>
      <c r="B1629" s="2" t="s">
        <v>3608</v>
      </c>
    </row>
    <row r="1630" spans="1:3">
      <c r="A1630" s="2" t="s">
        <v>3609</v>
      </c>
      <c r="B1630" s="2" t="s">
        <v>1072</v>
      </c>
    </row>
    <row r="1631" spans="1:3">
      <c r="A1631" s="2" t="s">
        <v>3610</v>
      </c>
      <c r="B1631" s="2" t="s">
        <v>3611</v>
      </c>
    </row>
    <row r="1632" spans="1:3">
      <c r="A1632" s="2" t="s">
        <v>3122</v>
      </c>
      <c r="B1632" s="2" t="s">
        <v>1958</v>
      </c>
    </row>
    <row r="1633" spans="1:3">
      <c r="A1633" s="2" t="s">
        <v>3614</v>
      </c>
      <c r="B1633" s="2" t="s">
        <v>3372</v>
      </c>
    </row>
    <row r="1634" spans="1:3">
      <c r="A1634" s="2" t="s">
        <v>3612</v>
      </c>
      <c r="B1634" s="2" t="s">
        <v>3613</v>
      </c>
    </row>
    <row r="1635" spans="1:3">
      <c r="A1635" s="2" t="s">
        <v>3615</v>
      </c>
      <c r="B1635" s="2" t="s">
        <v>3616</v>
      </c>
    </row>
    <row r="1636" spans="1:3">
      <c r="A1636" s="2" t="s">
        <v>3617</v>
      </c>
      <c r="B1636" s="2" t="s">
        <v>3618</v>
      </c>
    </row>
    <row r="1637" spans="1:3">
      <c r="A1637" s="2" t="s">
        <v>3619</v>
      </c>
      <c r="B1637" s="2" t="s">
        <v>3620</v>
      </c>
      <c r="C1637" s="2" t="s">
        <v>2863</v>
      </c>
    </row>
    <row r="1638" spans="1:3">
      <c r="A1638" s="2" t="s">
        <v>3621</v>
      </c>
      <c r="B1638" s="2" t="s">
        <v>2031</v>
      </c>
    </row>
    <row r="1639" spans="1:3">
      <c r="A1639" s="2" t="s">
        <v>3622</v>
      </c>
      <c r="B1639" s="2" t="s">
        <v>3623</v>
      </c>
      <c r="C1639" s="2" t="s">
        <v>3624</v>
      </c>
    </row>
    <row r="1640" spans="1:3">
      <c r="A1640" s="373" t="s">
        <v>3625</v>
      </c>
      <c r="B1640" s="374" t="s">
        <v>3626</v>
      </c>
    </row>
    <row r="1641" spans="1:3">
      <c r="A1641" s="2" t="s">
        <v>3627</v>
      </c>
      <c r="B1641" s="2" t="s">
        <v>3436</v>
      </c>
      <c r="C1641" s="2" t="s">
        <v>3628</v>
      </c>
    </row>
    <row r="1642" spans="1:3">
      <c r="A1642" s="2" t="s">
        <v>3632</v>
      </c>
      <c r="B1642" s="2" t="s">
        <v>3633</v>
      </c>
      <c r="C1642" s="2" t="s">
        <v>3634</v>
      </c>
    </row>
    <row r="1643" spans="1:3">
      <c r="A1643" s="2" t="s">
        <v>3635</v>
      </c>
      <c r="B1643" s="2" t="s">
        <v>3636</v>
      </c>
      <c r="C1643" s="2" t="s">
        <v>3637</v>
      </c>
    </row>
    <row r="1644" spans="1:3">
      <c r="A1644" s="2" t="s">
        <v>3638</v>
      </c>
      <c r="B1644" s="2" t="s">
        <v>3639</v>
      </c>
      <c r="C1644" s="15" t="s">
        <v>3640</v>
      </c>
    </row>
    <row r="1645" spans="1:3">
      <c r="A1645" s="2" t="s">
        <v>3641</v>
      </c>
      <c r="B1645" s="2" t="s">
        <v>3642</v>
      </c>
      <c r="C1645" s="2" t="s">
        <v>3643</v>
      </c>
    </row>
    <row r="1646" spans="1:3">
      <c r="A1646" s="2" t="s">
        <v>3644</v>
      </c>
      <c r="B1646" s="59" t="s">
        <v>3645</v>
      </c>
      <c r="C1646" s="2" t="s">
        <v>3646</v>
      </c>
    </row>
    <row r="1647" spans="1:3" ht="13.5" thickBot="1">
      <c r="A1647" s="831" t="s">
        <v>3647</v>
      </c>
      <c r="B1647" s="831" t="s">
        <v>3648</v>
      </c>
      <c r="C1647" s="831" t="s">
        <v>3649</v>
      </c>
    </row>
    <row r="1648" spans="1:3">
      <c r="A1648" s="2" t="s">
        <v>3650</v>
      </c>
      <c r="B1648" s="2" t="s">
        <v>3651</v>
      </c>
      <c r="C1648" s="2" t="s">
        <v>3652</v>
      </c>
    </row>
    <row r="1649" spans="1:3">
      <c r="A1649" s="373" t="s">
        <v>3653</v>
      </c>
      <c r="B1649" s="374" t="s">
        <v>700</v>
      </c>
      <c r="C1649" s="373" t="s">
        <v>1128</v>
      </c>
    </row>
    <row r="1650" spans="1:3">
      <c r="A1650" s="373" t="s">
        <v>3654</v>
      </c>
      <c r="B1650" s="374" t="s">
        <v>1338</v>
      </c>
      <c r="C1650" s="373"/>
    </row>
    <row r="1651" spans="1:3">
      <c r="A1651" s="2" t="s">
        <v>3655</v>
      </c>
      <c r="B1651" s="2" t="s">
        <v>3656</v>
      </c>
      <c r="C1651" s="61" t="s">
        <v>29</v>
      </c>
    </row>
    <row r="1652" spans="1:3">
      <c r="A1652" s="2" t="s">
        <v>3657</v>
      </c>
      <c r="B1652" s="2" t="s">
        <v>3658</v>
      </c>
      <c r="C1652" s="61" t="s">
        <v>29</v>
      </c>
    </row>
    <row r="1653" spans="1:3">
      <c r="A1653" s="2" t="s">
        <v>3659</v>
      </c>
      <c r="B1653" s="2" t="s">
        <v>3660</v>
      </c>
      <c r="C1653" s="61" t="s">
        <v>29</v>
      </c>
    </row>
    <row r="1654" spans="1:3">
      <c r="A1654" s="61" t="s">
        <v>3662</v>
      </c>
      <c r="B1654" s="2" t="s">
        <v>3661</v>
      </c>
      <c r="C1654" s="61" t="s">
        <v>29</v>
      </c>
    </row>
    <row r="1655" spans="1:3">
      <c r="A1655" s="2" t="s">
        <v>3663</v>
      </c>
      <c r="B1655" s="2" t="s">
        <v>3181</v>
      </c>
      <c r="C1655" s="61" t="s">
        <v>3562</v>
      </c>
    </row>
    <row r="1656" spans="1:3">
      <c r="A1656" s="2" t="s">
        <v>3664</v>
      </c>
      <c r="B1656" s="2" t="s">
        <v>1094</v>
      </c>
      <c r="C1656" s="61" t="s">
        <v>1095</v>
      </c>
    </row>
    <row r="1657" spans="1:3">
      <c r="A1657" s="2" t="s">
        <v>3667</v>
      </c>
      <c r="B1657" s="2" t="s">
        <v>3668</v>
      </c>
      <c r="C1657" s="61" t="s">
        <v>29</v>
      </c>
    </row>
    <row r="1658" spans="1:3">
      <c r="A1658" s="373" t="s">
        <v>3669</v>
      </c>
      <c r="B1658" s="374" t="s">
        <v>3670</v>
      </c>
      <c r="C1658" s="61" t="s">
        <v>2863</v>
      </c>
    </row>
    <row r="1659" spans="1:3">
      <c r="A1659" s="2" t="s">
        <v>3676</v>
      </c>
      <c r="B1659" s="61" t="s">
        <v>3677</v>
      </c>
      <c r="C1659" s="61" t="s">
        <v>29</v>
      </c>
    </row>
    <row r="1660" spans="1:3">
      <c r="A1660" s="2" t="s">
        <v>3678</v>
      </c>
      <c r="B1660" s="2" t="s">
        <v>3679</v>
      </c>
      <c r="C1660" s="61" t="s">
        <v>29</v>
      </c>
    </row>
    <row r="1661" spans="1:3">
      <c r="A1661" s="2" t="s">
        <v>3680</v>
      </c>
      <c r="B1661" s="2" t="s">
        <v>3681</v>
      </c>
      <c r="C1661" s="61" t="s">
        <v>29</v>
      </c>
    </row>
    <row r="1662" spans="1:3">
      <c r="A1662" s="2" t="s">
        <v>3682</v>
      </c>
      <c r="B1662" s="2" t="s">
        <v>3683</v>
      </c>
      <c r="C1662" s="61" t="s">
        <v>29</v>
      </c>
    </row>
    <row r="1663" spans="1:3">
      <c r="A1663" s="2" t="s">
        <v>3684</v>
      </c>
      <c r="B1663" s="2" t="s">
        <v>3685</v>
      </c>
      <c r="C1663" s="61" t="s">
        <v>29</v>
      </c>
    </row>
    <row r="1664" spans="1:3">
      <c r="A1664" s="2" t="s">
        <v>3686</v>
      </c>
      <c r="B1664" s="2" t="s">
        <v>3687</v>
      </c>
      <c r="C1664" s="61" t="s">
        <v>29</v>
      </c>
    </row>
    <row r="1665" spans="1:3">
      <c r="A1665" s="2" t="s">
        <v>3688</v>
      </c>
      <c r="B1665" s="2" t="s">
        <v>3689</v>
      </c>
      <c r="C1665" s="61" t="s">
        <v>29</v>
      </c>
    </row>
    <row r="1666" spans="1:3">
      <c r="A1666" s="2" t="s">
        <v>3690</v>
      </c>
      <c r="B1666" s="2" t="s">
        <v>3691</v>
      </c>
      <c r="C1666" s="61" t="s">
        <v>2863</v>
      </c>
    </row>
    <row r="1667" spans="1:3">
      <c r="A1667" s="2" t="s">
        <v>3692</v>
      </c>
      <c r="B1667" s="2" t="s">
        <v>3693</v>
      </c>
      <c r="C1667" s="61" t="s">
        <v>29</v>
      </c>
    </row>
    <row r="1668" spans="1:3">
      <c r="A1668" s="2" t="s">
        <v>3694</v>
      </c>
      <c r="B1668" s="2" t="s">
        <v>3695</v>
      </c>
      <c r="C1668" s="61" t="s">
        <v>29</v>
      </c>
    </row>
    <row r="1669" spans="1:3">
      <c r="A1669" s="2" t="s">
        <v>3696</v>
      </c>
      <c r="B1669" s="2" t="s">
        <v>3697</v>
      </c>
      <c r="C1669" s="61" t="s">
        <v>29</v>
      </c>
    </row>
    <row r="1670" spans="1:3">
      <c r="A1670" s="373" t="s">
        <v>3700</v>
      </c>
      <c r="B1670" s="374" t="s">
        <v>2142</v>
      </c>
      <c r="C1670" s="392" t="s">
        <v>2143</v>
      </c>
    </row>
    <row r="1671" spans="1:3">
      <c r="A1671" s="373" t="s">
        <v>3701</v>
      </c>
      <c r="B1671" s="374" t="s">
        <v>2192</v>
      </c>
      <c r="C1671" s="374" t="s">
        <v>2193</v>
      </c>
    </row>
    <row r="1672" spans="1:3">
      <c r="A1672" s="373" t="s">
        <v>3702</v>
      </c>
      <c r="B1672" s="374" t="s">
        <v>1278</v>
      </c>
      <c r="C1672" s="393" t="s">
        <v>1279</v>
      </c>
    </row>
    <row r="1673" spans="1:3">
      <c r="A1673" s="373" t="s">
        <v>3703</v>
      </c>
      <c r="B1673" s="374" t="s">
        <v>3704</v>
      </c>
      <c r="C1673" s="373" t="s">
        <v>1673</v>
      </c>
    </row>
    <row r="1674" spans="1:3">
      <c r="A1674" s="373" t="s">
        <v>3705</v>
      </c>
      <c r="B1674" s="374" t="s">
        <v>3706</v>
      </c>
      <c r="C1674" s="373" t="s">
        <v>29</v>
      </c>
    </row>
    <row r="1675" spans="1:3">
      <c r="A1675" s="373" t="s">
        <v>3707</v>
      </c>
      <c r="B1675" s="374" t="s">
        <v>3708</v>
      </c>
      <c r="C1675" s="373" t="s">
        <v>3709</v>
      </c>
    </row>
    <row r="1676" spans="1:3">
      <c r="A1676" s="373" t="s">
        <v>3710</v>
      </c>
      <c r="B1676" s="374" t="s">
        <v>3711</v>
      </c>
      <c r="C1676" s="373" t="s">
        <v>29</v>
      </c>
    </row>
    <row r="1677" spans="1:3">
      <c r="A1677" s="2" t="s">
        <v>3713</v>
      </c>
      <c r="B1677" s="2" t="s">
        <v>3135</v>
      </c>
      <c r="C1677" s="395" t="s">
        <v>29</v>
      </c>
    </row>
    <row r="1678" spans="1:3">
      <c r="A1678" s="2" t="s">
        <v>3714</v>
      </c>
      <c r="B1678" s="2" t="s">
        <v>3427</v>
      </c>
      <c r="C1678" s="395" t="s">
        <v>29</v>
      </c>
    </row>
    <row r="1679" spans="1:3">
      <c r="A1679" s="2" t="s">
        <v>3715</v>
      </c>
      <c r="B1679" s="2" t="s">
        <v>2070</v>
      </c>
      <c r="C1679" s="395" t="s">
        <v>2071</v>
      </c>
    </row>
    <row r="1680" spans="1:3">
      <c r="A1680" s="2" t="s">
        <v>3716</v>
      </c>
      <c r="B1680" s="2" t="s">
        <v>3717</v>
      </c>
      <c r="C1680" s="61" t="s">
        <v>29</v>
      </c>
    </row>
    <row r="1681" spans="1:3">
      <c r="A1681" s="2" t="s">
        <v>3718</v>
      </c>
      <c r="B1681" s="2" t="s">
        <v>3719</v>
      </c>
      <c r="C1681" s="61" t="s">
        <v>29</v>
      </c>
    </row>
    <row r="1682" spans="1:3">
      <c r="A1682" s="2" t="s">
        <v>3720</v>
      </c>
      <c r="B1682" s="2" t="s">
        <v>3721</v>
      </c>
      <c r="C1682" s="61" t="s">
        <v>29</v>
      </c>
    </row>
    <row r="1683" spans="1:3">
      <c r="A1683" s="2" t="s">
        <v>3722</v>
      </c>
      <c r="B1683" s="2" t="s">
        <v>3180</v>
      </c>
      <c r="C1683" s="61" t="s">
        <v>2863</v>
      </c>
    </row>
    <row r="1684" spans="1:3">
      <c r="A1684" s="2" t="s">
        <v>3723</v>
      </c>
      <c r="B1684" s="2" t="s">
        <v>3724</v>
      </c>
      <c r="C1684" s="61" t="s">
        <v>2863</v>
      </c>
    </row>
    <row r="1685" spans="1:3">
      <c r="A1685" s="2" t="s">
        <v>3725</v>
      </c>
      <c r="B1685" s="2" t="s">
        <v>3726</v>
      </c>
      <c r="C1685" s="61" t="s">
        <v>29</v>
      </c>
    </row>
    <row r="1686" spans="1:3" ht="14.25">
      <c r="A1686" s="2" t="s">
        <v>3728</v>
      </c>
      <c r="B1686" s="2" t="s">
        <v>3162</v>
      </c>
      <c r="C1686" s="908" t="s">
        <v>3836</v>
      </c>
    </row>
    <row r="1687" spans="1:3">
      <c r="A1687" s="373" t="s">
        <v>3729</v>
      </c>
      <c r="B1687" s="374" t="s">
        <v>3222</v>
      </c>
      <c r="C1687" s="61" t="s">
        <v>3765</v>
      </c>
    </row>
    <row r="1688" spans="1:3">
      <c r="A1688" s="61" t="s">
        <v>3731</v>
      </c>
      <c r="B1688" s="2" t="s">
        <v>3730</v>
      </c>
      <c r="C1688" s="61" t="s">
        <v>29</v>
      </c>
    </row>
    <row r="1689" spans="1:3">
      <c r="A1689" s="373" t="s">
        <v>3732</v>
      </c>
      <c r="B1689" s="374" t="s">
        <v>1585</v>
      </c>
      <c r="C1689" s="396" t="s">
        <v>1586</v>
      </c>
    </row>
    <row r="1690" spans="1:3">
      <c r="A1690" s="373" t="s">
        <v>3733</v>
      </c>
      <c r="B1690" s="374" t="s">
        <v>3734</v>
      </c>
      <c r="C1690" s="61" t="s">
        <v>29</v>
      </c>
    </row>
    <row r="1691" spans="1:3">
      <c r="A1691" s="2" t="s">
        <v>3735</v>
      </c>
      <c r="B1691" s="2" t="s">
        <v>3736</v>
      </c>
      <c r="C1691" s="61" t="s">
        <v>29</v>
      </c>
    </row>
    <row r="1692" spans="1:3">
      <c r="A1692" s="2" t="s">
        <v>3738</v>
      </c>
      <c r="B1692" s="2" t="s">
        <v>3739</v>
      </c>
      <c r="C1692" s="375" t="s">
        <v>29</v>
      </c>
    </row>
    <row r="1693" spans="1:3">
      <c r="A1693" s="2" t="s">
        <v>3740</v>
      </c>
      <c r="B1693" s="2" t="s">
        <v>3741</v>
      </c>
      <c r="C1693" s="375" t="s">
        <v>29</v>
      </c>
    </row>
    <row r="1694" spans="1:3">
      <c r="A1694" s="2" t="s">
        <v>3742</v>
      </c>
      <c r="B1694" s="2" t="s">
        <v>820</v>
      </c>
      <c r="C1694" s="375" t="s">
        <v>29</v>
      </c>
    </row>
    <row r="1695" spans="1:3">
      <c r="A1695" s="2" t="s">
        <v>3743</v>
      </c>
      <c r="B1695" s="2" t="s">
        <v>3744</v>
      </c>
      <c r="C1695" s="375" t="s">
        <v>29</v>
      </c>
    </row>
    <row r="1696" spans="1:3">
      <c r="A1696" s="2" t="s">
        <v>3745</v>
      </c>
      <c r="B1696" s="2" t="s">
        <v>3746</v>
      </c>
      <c r="C1696" s="375" t="s">
        <v>3747</v>
      </c>
    </row>
    <row r="1697" spans="1:3">
      <c r="A1697" s="2" t="s">
        <v>3748</v>
      </c>
      <c r="B1697" s="2" t="s">
        <v>3047</v>
      </c>
      <c r="C1697" s="61" t="s">
        <v>29</v>
      </c>
    </row>
    <row r="1698" spans="1:3">
      <c r="A1698" s="405" t="s">
        <v>3749</v>
      </c>
      <c r="B1698" s="374" t="s">
        <v>3750</v>
      </c>
      <c r="C1698" s="374" t="s">
        <v>29</v>
      </c>
    </row>
    <row r="1699" spans="1:3">
      <c r="A1699" s="2" t="s">
        <v>3752</v>
      </c>
      <c r="B1699" s="2" t="s">
        <v>3753</v>
      </c>
      <c r="C1699" s="61" t="s">
        <v>29</v>
      </c>
    </row>
    <row r="1700" spans="1:3">
      <c r="A1700" s="373" t="s">
        <v>3754</v>
      </c>
      <c r="B1700" s="374" t="s">
        <v>3163</v>
      </c>
      <c r="C1700" s="373" t="s">
        <v>29</v>
      </c>
    </row>
    <row r="1701" spans="1:3">
      <c r="A1701" s="373" t="s">
        <v>3755</v>
      </c>
      <c r="B1701" s="374" t="s">
        <v>3339</v>
      </c>
      <c r="C1701" s="373" t="s">
        <v>29</v>
      </c>
    </row>
    <row r="1702" spans="1:3">
      <c r="A1702" s="373" t="s">
        <v>354</v>
      </c>
      <c r="B1702" s="374" t="s">
        <v>2540</v>
      </c>
      <c r="C1702" s="373" t="s">
        <v>29</v>
      </c>
    </row>
    <row r="1703" spans="1:3">
      <c r="A1703" s="2" t="s">
        <v>3758</v>
      </c>
      <c r="B1703" s="2" t="s">
        <v>3736</v>
      </c>
      <c r="C1703" s="2" t="s">
        <v>3759</v>
      </c>
    </row>
    <row r="1704" spans="1:3">
      <c r="A1704" s="2" t="s">
        <v>3760</v>
      </c>
      <c r="B1704" s="2" t="s">
        <v>3761</v>
      </c>
      <c r="C1704" s="2" t="s">
        <v>4327</v>
      </c>
    </row>
    <row r="1705" spans="1:3">
      <c r="A1705" s="373" t="s">
        <v>3762</v>
      </c>
      <c r="B1705" s="374" t="s">
        <v>2790</v>
      </c>
      <c r="C1705" s="373" t="s">
        <v>3763</v>
      </c>
    </row>
    <row r="1706" spans="1:3">
      <c r="A1706" s="2" t="s">
        <v>3764</v>
      </c>
      <c r="B1706" s="2" t="s">
        <v>1395</v>
      </c>
      <c r="C1706" s="61" t="s">
        <v>29</v>
      </c>
    </row>
    <row r="1707" spans="1:3" ht="15">
      <c r="A1707" s="373" t="s">
        <v>3766</v>
      </c>
      <c r="B1707" s="374" t="s">
        <v>3767</v>
      </c>
      <c r="C1707" s="909" t="s">
        <v>29</v>
      </c>
    </row>
    <row r="1708" spans="1:3">
      <c r="A1708" s="373" t="s">
        <v>3768</v>
      </c>
      <c r="B1708" s="374" t="s">
        <v>3769</v>
      </c>
      <c r="C1708" s="373" t="s">
        <v>29</v>
      </c>
    </row>
    <row r="1709" spans="1:3">
      <c r="A1709" s="373" t="s">
        <v>3764</v>
      </c>
      <c r="B1709" s="374" t="s">
        <v>1395</v>
      </c>
      <c r="C1709" s="373" t="s">
        <v>29</v>
      </c>
    </row>
    <row r="1710" spans="1:3">
      <c r="A1710" s="373" t="s">
        <v>3770</v>
      </c>
      <c r="B1710" s="374" t="s">
        <v>3771</v>
      </c>
      <c r="C1710" s="373" t="s">
        <v>29</v>
      </c>
    </row>
    <row r="1711" spans="1:3">
      <c r="A1711" s="2" t="s">
        <v>3772</v>
      </c>
      <c r="B1711" s="2" t="s">
        <v>3773</v>
      </c>
      <c r="C1711" s="61" t="s">
        <v>29</v>
      </c>
    </row>
    <row r="1712" spans="1:3">
      <c r="A1712" s="2" t="s">
        <v>3774</v>
      </c>
      <c r="B1712" s="2" t="s">
        <v>2203</v>
      </c>
      <c r="C1712" s="61" t="s">
        <v>29</v>
      </c>
    </row>
    <row r="1713" spans="1:4">
      <c r="A1713" s="373" t="s">
        <v>3776</v>
      </c>
      <c r="B1713" s="374" t="s">
        <v>3777</v>
      </c>
      <c r="C1713" s="373" t="s">
        <v>1586</v>
      </c>
    </row>
    <row r="1714" spans="1:4">
      <c r="A1714" s="373" t="s">
        <v>3778</v>
      </c>
      <c r="B1714" s="374" t="s">
        <v>3779</v>
      </c>
      <c r="C1714" s="373" t="s">
        <v>3780</v>
      </c>
    </row>
    <row r="1715" spans="1:4">
      <c r="A1715" s="373" t="s">
        <v>3781</v>
      </c>
      <c r="B1715" s="374" t="s">
        <v>3782</v>
      </c>
      <c r="C1715" s="373" t="s">
        <v>29</v>
      </c>
    </row>
    <row r="1716" spans="1:4">
      <c r="A1716" s="2" t="s">
        <v>3784</v>
      </c>
      <c r="B1716" s="2" t="s">
        <v>3785</v>
      </c>
      <c r="C1716" s="375" t="s">
        <v>3786</v>
      </c>
      <c r="D1716" s="61" t="s">
        <v>29</v>
      </c>
    </row>
    <row r="1717" spans="1:4">
      <c r="A1717" s="2" t="s">
        <v>3787</v>
      </c>
      <c r="B1717" s="2" t="s">
        <v>3400</v>
      </c>
    </row>
    <row r="1718" spans="1:4">
      <c r="A1718" s="2" t="s">
        <v>3788</v>
      </c>
      <c r="B1718" s="2" t="s">
        <v>3789</v>
      </c>
      <c r="C1718" s="2" t="s">
        <v>29</v>
      </c>
    </row>
    <row r="1719" spans="1:4">
      <c r="A1719" s="374" t="s">
        <v>3790</v>
      </c>
      <c r="B1719" s="374" t="s">
        <v>3791</v>
      </c>
      <c r="C1719" s="416" t="s">
        <v>3792</v>
      </c>
    </row>
    <row r="1720" spans="1:4">
      <c r="A1720" s="2" t="s">
        <v>3793</v>
      </c>
      <c r="B1720" s="2" t="s">
        <v>3794</v>
      </c>
      <c r="C1720" s="2" t="s">
        <v>29</v>
      </c>
    </row>
    <row r="1721" spans="1:4">
      <c r="A1721" s="373" t="s">
        <v>3795</v>
      </c>
      <c r="B1721" s="374" t="s">
        <v>2808</v>
      </c>
      <c r="C1721" s="373" t="s">
        <v>29</v>
      </c>
    </row>
    <row r="1722" spans="1:4">
      <c r="A1722" s="61" t="s">
        <v>3797</v>
      </c>
      <c r="B1722" s="2" t="s">
        <v>3796</v>
      </c>
      <c r="C1722" s="61" t="s">
        <v>29</v>
      </c>
    </row>
    <row r="1723" spans="1:4">
      <c r="A1723" s="2" t="s">
        <v>3798</v>
      </c>
      <c r="B1723" s="2" t="s">
        <v>3799</v>
      </c>
      <c r="C1723" s="2" t="s">
        <v>29</v>
      </c>
    </row>
    <row r="1724" spans="1:4">
      <c r="A1724" s="373" t="s">
        <v>3800</v>
      </c>
      <c r="B1724" s="374" t="s">
        <v>3801</v>
      </c>
      <c r="C1724" s="373" t="s">
        <v>29</v>
      </c>
    </row>
    <row r="1725" spans="1:4">
      <c r="A1725" s="373" t="s">
        <v>3802</v>
      </c>
      <c r="B1725" s="374" t="s">
        <v>3803</v>
      </c>
      <c r="C1725" s="373" t="s">
        <v>29</v>
      </c>
    </row>
    <row r="1726" spans="1:4">
      <c r="A1726" s="373" t="s">
        <v>3804</v>
      </c>
      <c r="B1726" s="374" t="s">
        <v>3146</v>
      </c>
      <c r="C1726" s="373" t="s">
        <v>29</v>
      </c>
    </row>
    <row r="1727" spans="1:4">
      <c r="A1727" s="373" t="s">
        <v>3805</v>
      </c>
      <c r="B1727" s="374" t="s">
        <v>3806</v>
      </c>
      <c r="C1727" s="373" t="s">
        <v>3807</v>
      </c>
    </row>
    <row r="1728" spans="1:4">
      <c r="A1728" s="373" t="s">
        <v>3808</v>
      </c>
      <c r="B1728" s="374" t="s">
        <v>3809</v>
      </c>
    </row>
    <row r="1729" spans="1:3">
      <c r="A1729" s="373" t="s">
        <v>3810</v>
      </c>
      <c r="B1729" s="374" t="s">
        <v>3811</v>
      </c>
      <c r="C1729" s="61" t="s">
        <v>29</v>
      </c>
    </row>
    <row r="1730" spans="1:3">
      <c r="A1730" s="2" t="s">
        <v>3812</v>
      </c>
      <c r="B1730" s="2" t="s">
        <v>3086</v>
      </c>
    </row>
    <row r="1731" spans="1:3">
      <c r="A1731" s="373" t="s">
        <v>3815</v>
      </c>
      <c r="B1731" s="374" t="s">
        <v>3816</v>
      </c>
      <c r="C1731" s="61" t="s">
        <v>2863</v>
      </c>
    </row>
    <row r="1732" spans="1:3">
      <c r="A1732" s="373" t="s">
        <v>3817</v>
      </c>
      <c r="B1732" s="374" t="s">
        <v>3818</v>
      </c>
      <c r="C1732" s="373" t="s">
        <v>29</v>
      </c>
    </row>
    <row r="1733" spans="1:3">
      <c r="A1733" s="375" t="s">
        <v>3820</v>
      </c>
      <c r="B1733" s="2" t="s">
        <v>3819</v>
      </c>
      <c r="C1733" s="2" t="s">
        <v>29</v>
      </c>
    </row>
    <row r="1734" spans="1:3">
      <c r="A1734" s="2" t="s">
        <v>3821</v>
      </c>
      <c r="B1734" s="2" t="s">
        <v>3822</v>
      </c>
      <c r="C1734" s="61" t="s">
        <v>29</v>
      </c>
    </row>
    <row r="1735" spans="1:3">
      <c r="A1735" s="373" t="s">
        <v>3823</v>
      </c>
      <c r="B1735" s="374" t="s">
        <v>3834</v>
      </c>
      <c r="C1735" s="61" t="s">
        <v>29</v>
      </c>
    </row>
    <row r="1736" spans="1:3">
      <c r="A1736" s="2" t="s">
        <v>3826</v>
      </c>
      <c r="B1736" s="2" t="s">
        <v>2214</v>
      </c>
      <c r="C1736" s="2" t="s">
        <v>2215</v>
      </c>
    </row>
    <row r="1737" spans="1:3">
      <c r="A1737" s="2" t="s">
        <v>3827</v>
      </c>
      <c r="B1737" s="2" t="s">
        <v>3828</v>
      </c>
      <c r="C1737" s="61" t="s">
        <v>29</v>
      </c>
    </row>
    <row r="1738" spans="1:3">
      <c r="A1738" s="61" t="s">
        <v>3830</v>
      </c>
      <c r="B1738" s="2" t="s">
        <v>3829</v>
      </c>
      <c r="C1738" s="61" t="s">
        <v>29</v>
      </c>
    </row>
    <row r="1739" spans="1:3">
      <c r="A1739" s="2" t="s">
        <v>3831</v>
      </c>
      <c r="B1739" s="2" t="s">
        <v>3832</v>
      </c>
      <c r="C1739" s="61" t="s">
        <v>29</v>
      </c>
    </row>
    <row r="1740" spans="1:3">
      <c r="A1740" s="374" t="s">
        <v>3833</v>
      </c>
      <c r="B1740" s="374" t="s">
        <v>2224</v>
      </c>
      <c r="C1740" s="374" t="s">
        <v>2225</v>
      </c>
    </row>
    <row r="1741" spans="1:3">
      <c r="A1741" s="61" t="s">
        <v>3835</v>
      </c>
      <c r="B1741" s="50" t="s">
        <v>2061</v>
      </c>
      <c r="C1741" s="61" t="s">
        <v>2062</v>
      </c>
    </row>
    <row r="1742" spans="1:3">
      <c r="A1742" s="2" t="s">
        <v>3546</v>
      </c>
      <c r="B1742" s="2" t="s">
        <v>2023</v>
      </c>
      <c r="C1742" s="2" t="s">
        <v>2024</v>
      </c>
    </row>
    <row r="1743" spans="1:3">
      <c r="A1743" s="373" t="s">
        <v>3837</v>
      </c>
      <c r="B1743" s="374" t="s">
        <v>3838</v>
      </c>
      <c r="C1743" s="373" t="s">
        <v>3839</v>
      </c>
    </row>
    <row r="1744" spans="1:3">
      <c r="A1744" s="2" t="s">
        <v>3840</v>
      </c>
      <c r="B1744" s="2" t="s">
        <v>2635</v>
      </c>
      <c r="C1744" s="2" t="s">
        <v>29</v>
      </c>
    </row>
    <row r="1745" spans="1:3">
      <c r="A1745" s="2" t="s">
        <v>3841</v>
      </c>
      <c r="B1745" s="2" t="s">
        <v>2985</v>
      </c>
      <c r="C1745" s="2" t="s">
        <v>2986</v>
      </c>
    </row>
    <row r="1746" spans="1:3">
      <c r="A1746" s="373" t="s">
        <v>3842</v>
      </c>
      <c r="B1746" s="374" t="s">
        <v>3843</v>
      </c>
      <c r="C1746" s="373" t="s">
        <v>29</v>
      </c>
    </row>
    <row r="1747" spans="1:3">
      <c r="A1747" s="2" t="s">
        <v>3844</v>
      </c>
      <c r="B1747" s="2" t="s">
        <v>3845</v>
      </c>
      <c r="C1747" s="2" t="s">
        <v>29</v>
      </c>
    </row>
    <row r="1748" spans="1:3">
      <c r="A1748" s="2" t="s">
        <v>3833</v>
      </c>
      <c r="B1748" s="2" t="s">
        <v>2224</v>
      </c>
      <c r="C1748" s="2" t="s">
        <v>2225</v>
      </c>
    </row>
    <row r="1749" spans="1:3">
      <c r="A1749" s="2" t="s">
        <v>3835</v>
      </c>
      <c r="B1749" s="2" t="s">
        <v>2061</v>
      </c>
      <c r="C1749" s="2" t="s">
        <v>2062</v>
      </c>
    </row>
    <row r="1750" spans="1:3">
      <c r="A1750" s="2" t="s">
        <v>2057</v>
      </c>
      <c r="B1750" s="2" t="s">
        <v>2058</v>
      </c>
      <c r="C1750" s="2" t="s">
        <v>2059</v>
      </c>
    </row>
    <row r="1751" spans="1:3">
      <c r="A1751" s="2" t="s">
        <v>3846</v>
      </c>
      <c r="B1751" s="2" t="s">
        <v>3847</v>
      </c>
      <c r="C1751" s="2" t="s">
        <v>3848</v>
      </c>
    </row>
    <row r="1752" spans="1:3">
      <c r="A1752" s="2" t="s">
        <v>3849</v>
      </c>
      <c r="B1752" s="2" t="s">
        <v>3453</v>
      </c>
      <c r="C1752" s="2" t="s">
        <v>3454</v>
      </c>
    </row>
    <row r="1753" spans="1:3">
      <c r="A1753" s="2" t="s">
        <v>3850</v>
      </c>
      <c r="B1753" s="2" t="s">
        <v>3851</v>
      </c>
      <c r="C1753" s="2" t="s">
        <v>29</v>
      </c>
    </row>
    <row r="1754" spans="1:3">
      <c r="A1754" s="2" t="s">
        <v>3852</v>
      </c>
      <c r="B1754" s="2" t="s">
        <v>3853</v>
      </c>
      <c r="C1754" s="61" t="s">
        <v>29</v>
      </c>
    </row>
    <row r="1755" spans="1:3">
      <c r="A1755" s="2" t="s">
        <v>3854</v>
      </c>
      <c r="B1755" s="2" t="s">
        <v>3855</v>
      </c>
      <c r="C1755" s="2" t="s">
        <v>29</v>
      </c>
    </row>
    <row r="1756" spans="1:3">
      <c r="A1756" s="373" t="s">
        <v>3856</v>
      </c>
      <c r="B1756" s="374" t="s">
        <v>2635</v>
      </c>
      <c r="C1756" s="373" t="s">
        <v>3857</v>
      </c>
    </row>
    <row r="1757" spans="1:3">
      <c r="A1757" s="373" t="s">
        <v>3858</v>
      </c>
      <c r="B1757" s="374" t="s">
        <v>3861</v>
      </c>
      <c r="C1757" s="61" t="s">
        <v>29</v>
      </c>
    </row>
    <row r="1758" spans="1:3">
      <c r="A1758" s="2" t="s">
        <v>3859</v>
      </c>
      <c r="B1758" s="2" t="s">
        <v>3860</v>
      </c>
      <c r="C1758" s="61" t="s">
        <v>29</v>
      </c>
    </row>
    <row r="1759" spans="1:3">
      <c r="A1759" s="373" t="s">
        <v>3862</v>
      </c>
      <c r="B1759" s="374" t="s">
        <v>3863</v>
      </c>
      <c r="C1759" s="61" t="s">
        <v>29</v>
      </c>
    </row>
    <row r="1760" spans="1:3">
      <c r="A1760" s="373" t="s">
        <v>3864</v>
      </c>
      <c r="B1760" s="374" t="s">
        <v>3420</v>
      </c>
      <c r="C1760" s="61" t="s">
        <v>29</v>
      </c>
    </row>
    <row r="1761" spans="1:3">
      <c r="A1761" s="373" t="s">
        <v>3865</v>
      </c>
      <c r="B1761" s="374" t="s">
        <v>3818</v>
      </c>
      <c r="C1761" s="373" t="s">
        <v>29</v>
      </c>
    </row>
    <row r="1762" spans="1:3">
      <c r="A1762" s="61" t="s">
        <v>3867</v>
      </c>
      <c r="B1762" s="2" t="s">
        <v>3866</v>
      </c>
      <c r="C1762" s="61" t="s">
        <v>29</v>
      </c>
    </row>
    <row r="1763" spans="1:3">
      <c r="A1763" s="2" t="s">
        <v>3868</v>
      </c>
      <c r="B1763" s="2" t="s">
        <v>3869</v>
      </c>
      <c r="C1763" s="61" t="s">
        <v>29</v>
      </c>
    </row>
    <row r="1764" spans="1:3">
      <c r="A1764" s="2" t="s">
        <v>3870</v>
      </c>
      <c r="B1764" s="2" t="s">
        <v>3871</v>
      </c>
      <c r="C1764" s="61" t="s">
        <v>29</v>
      </c>
    </row>
    <row r="1765" spans="1:3">
      <c r="A1765" s="373" t="s">
        <v>3872</v>
      </c>
      <c r="B1765" s="374" t="s">
        <v>3873</v>
      </c>
      <c r="C1765" s="61" t="s">
        <v>29</v>
      </c>
    </row>
    <row r="1766" spans="1:3">
      <c r="A1766" s="2" t="s">
        <v>3874</v>
      </c>
      <c r="B1766" s="2" t="s">
        <v>3875</v>
      </c>
      <c r="C1766" s="61" t="s">
        <v>3876</v>
      </c>
    </row>
    <row r="1767" spans="1:3">
      <c r="A1767" s="2" t="s">
        <v>3877</v>
      </c>
      <c r="B1767" s="2" t="s">
        <v>3878</v>
      </c>
    </row>
    <row r="1768" spans="1:3">
      <c r="A1768" s="374" t="s">
        <v>3879</v>
      </c>
      <c r="B1768" s="374" t="s">
        <v>771</v>
      </c>
      <c r="C1768" s="416" t="s">
        <v>785</v>
      </c>
    </row>
    <row r="1769" spans="1:3">
      <c r="A1769" s="61" t="s">
        <v>3880</v>
      </c>
      <c r="B1769" s="61" t="s">
        <v>3881</v>
      </c>
      <c r="C1769" s="61" t="s">
        <v>675</v>
      </c>
    </row>
    <row r="1770" spans="1:3">
      <c r="A1770" s="373" t="s">
        <v>3882</v>
      </c>
      <c r="B1770" s="374" t="s">
        <v>3883</v>
      </c>
    </row>
    <row r="1771" spans="1:3" ht="13.5">
      <c r="A1771" s="373" t="s">
        <v>3884</v>
      </c>
      <c r="B1771" s="374" t="s">
        <v>2905</v>
      </c>
      <c r="C1771" s="432" t="s">
        <v>2906</v>
      </c>
    </row>
    <row r="1772" spans="1:3">
      <c r="A1772" s="373" t="s">
        <v>2860</v>
      </c>
      <c r="B1772" s="374" t="s">
        <v>2861</v>
      </c>
      <c r="C1772" s="373" t="s">
        <v>29</v>
      </c>
    </row>
    <row r="1773" spans="1:3">
      <c r="A1773" s="373" t="s">
        <v>3885</v>
      </c>
      <c r="B1773" s="374" t="s">
        <v>2638</v>
      </c>
      <c r="C1773" s="373" t="s">
        <v>29</v>
      </c>
    </row>
    <row r="1774" spans="1:3">
      <c r="A1774" s="373" t="s">
        <v>3886</v>
      </c>
      <c r="B1774" s="374" t="s">
        <v>3887</v>
      </c>
      <c r="C1774" s="373" t="s">
        <v>29</v>
      </c>
    </row>
    <row r="1775" spans="1:3">
      <c r="A1775" s="373" t="s">
        <v>3888</v>
      </c>
      <c r="B1775" s="374" t="s">
        <v>3889</v>
      </c>
      <c r="C1775" s="373" t="s">
        <v>29</v>
      </c>
    </row>
    <row r="1776" spans="1:3">
      <c r="A1776" s="2" t="s">
        <v>3890</v>
      </c>
      <c r="B1776" s="2" t="s">
        <v>3891</v>
      </c>
      <c r="C1776" s="61" t="s">
        <v>29</v>
      </c>
    </row>
    <row r="1777" spans="1:3">
      <c r="A1777" s="2" t="s">
        <v>3892</v>
      </c>
      <c r="B1777" s="2" t="s">
        <v>3893</v>
      </c>
      <c r="C1777" s="61" t="s">
        <v>29</v>
      </c>
    </row>
    <row r="1778" spans="1:3">
      <c r="A1778" s="373" t="s">
        <v>3882</v>
      </c>
      <c r="B1778" s="374" t="s">
        <v>3883</v>
      </c>
      <c r="C1778" s="373"/>
    </row>
    <row r="1779" spans="1:3" ht="15">
      <c r="A1779" s="435" t="s">
        <v>3552</v>
      </c>
      <c r="B1779" s="435" t="s">
        <v>3551</v>
      </c>
      <c r="C1779" s="436" t="s">
        <v>3895</v>
      </c>
    </row>
    <row r="1780" spans="1:3">
      <c r="A1780" s="373" t="s">
        <v>3896</v>
      </c>
      <c r="B1780" s="374" t="s">
        <v>1730</v>
      </c>
      <c r="C1780" s="373" t="s">
        <v>29</v>
      </c>
    </row>
    <row r="1781" spans="1:3">
      <c r="A1781" s="373" t="s">
        <v>3897</v>
      </c>
      <c r="B1781" s="374" t="s">
        <v>370</v>
      </c>
      <c r="C1781" s="373" t="s">
        <v>29</v>
      </c>
    </row>
    <row r="1782" spans="1:3">
      <c r="A1782" s="373" t="s">
        <v>3898</v>
      </c>
      <c r="B1782" s="374" t="s">
        <v>2941</v>
      </c>
      <c r="C1782" s="373" t="s">
        <v>29</v>
      </c>
    </row>
    <row r="1783" spans="1:3">
      <c r="A1783" s="373" t="s">
        <v>3892</v>
      </c>
      <c r="B1783" s="374" t="s">
        <v>3893</v>
      </c>
      <c r="C1783" s="373" t="s">
        <v>29</v>
      </c>
    </row>
    <row r="1784" spans="1:3">
      <c r="A1784" s="373" t="s">
        <v>3890</v>
      </c>
      <c r="B1784" s="374" t="s">
        <v>3891</v>
      </c>
      <c r="C1784" s="373" t="s">
        <v>29</v>
      </c>
    </row>
    <row r="1785" spans="1:3">
      <c r="A1785" s="373" t="s">
        <v>3899</v>
      </c>
      <c r="B1785" s="374" t="s">
        <v>3900</v>
      </c>
      <c r="C1785" s="373" t="s">
        <v>29</v>
      </c>
    </row>
    <row r="1786" spans="1:3">
      <c r="A1786" s="373" t="s">
        <v>3903</v>
      </c>
      <c r="B1786" s="374" t="s">
        <v>3904</v>
      </c>
      <c r="C1786" s="373" t="s">
        <v>29</v>
      </c>
    </row>
    <row r="1787" spans="1:3" ht="13.5">
      <c r="A1787" s="373" t="s">
        <v>3884</v>
      </c>
      <c r="B1787" s="374" t="s">
        <v>2905</v>
      </c>
      <c r="C1787" s="432" t="s">
        <v>2906</v>
      </c>
    </row>
    <row r="1788" spans="1:3">
      <c r="A1788" s="373" t="s">
        <v>2860</v>
      </c>
      <c r="B1788" s="374" t="s">
        <v>2861</v>
      </c>
      <c r="C1788" s="373" t="s">
        <v>29</v>
      </c>
    </row>
    <row r="1789" spans="1:3">
      <c r="A1789" s="373" t="s">
        <v>3885</v>
      </c>
      <c r="B1789" s="374" t="s">
        <v>2638</v>
      </c>
      <c r="C1789" s="373" t="s">
        <v>29</v>
      </c>
    </row>
    <row r="1790" spans="1:3">
      <c r="A1790" s="373" t="s">
        <v>3886</v>
      </c>
      <c r="B1790" s="374" t="s">
        <v>3887</v>
      </c>
      <c r="C1790" s="373" t="s">
        <v>29</v>
      </c>
    </row>
    <row r="1791" spans="1:3">
      <c r="A1791" s="373" t="s">
        <v>3888</v>
      </c>
      <c r="B1791" s="374" t="s">
        <v>3889</v>
      </c>
      <c r="C1791" s="373" t="s">
        <v>29</v>
      </c>
    </row>
    <row r="1792" spans="1:3">
      <c r="A1792" s="2" t="s">
        <v>3914</v>
      </c>
      <c r="B1792" s="2" t="s">
        <v>3915</v>
      </c>
      <c r="C1792" s="927" t="s">
        <v>4326</v>
      </c>
    </row>
    <row r="1793" spans="1:3">
      <c r="A1793" s="2" t="s">
        <v>3921</v>
      </c>
      <c r="B1793" s="2" t="s">
        <v>3869</v>
      </c>
      <c r="C1793" s="61" t="s">
        <v>29</v>
      </c>
    </row>
    <row r="1794" spans="1:3">
      <c r="A1794" s="373" t="s">
        <v>3922</v>
      </c>
      <c r="B1794" s="374" t="s">
        <v>677</v>
      </c>
      <c r="C1794" s="392" t="s">
        <v>3923</v>
      </c>
    </row>
    <row r="1795" spans="1:3">
      <c r="A1795" s="373" t="s">
        <v>3886</v>
      </c>
      <c r="B1795" s="374" t="s">
        <v>3887</v>
      </c>
      <c r="C1795" s="373" t="s">
        <v>29</v>
      </c>
    </row>
    <row r="1796" spans="1:3">
      <c r="A1796" s="373" t="s">
        <v>3888</v>
      </c>
      <c r="B1796" s="374" t="s">
        <v>3889</v>
      </c>
      <c r="C1796" s="373" t="s">
        <v>29</v>
      </c>
    </row>
    <row r="1797" spans="1:3">
      <c r="A1797" s="373" t="s">
        <v>3924</v>
      </c>
      <c r="B1797" s="374" t="s">
        <v>3925</v>
      </c>
      <c r="C1797" s="373" t="s">
        <v>29</v>
      </c>
    </row>
    <row r="1798" spans="1:3">
      <c r="A1798" s="373" t="s">
        <v>3926</v>
      </c>
      <c r="B1798" s="374" t="s">
        <v>3927</v>
      </c>
      <c r="C1798" s="373" t="s">
        <v>29</v>
      </c>
    </row>
    <row r="1799" spans="1:3">
      <c r="A1799" s="2" t="s">
        <v>3404</v>
      </c>
      <c r="B1799" s="2" t="s">
        <v>2896</v>
      </c>
      <c r="C1799" s="61" t="s">
        <v>29</v>
      </c>
    </row>
    <row r="1800" spans="1:3">
      <c r="A1800" s="2" t="s">
        <v>3928</v>
      </c>
      <c r="B1800" s="2" t="s">
        <v>3845</v>
      </c>
      <c r="C1800" s="61" t="s">
        <v>29</v>
      </c>
    </row>
    <row r="1801" spans="1:3">
      <c r="A1801" s="373" t="s">
        <v>3929</v>
      </c>
      <c r="B1801" s="374" t="s">
        <v>4040</v>
      </c>
      <c r="C1801" s="61" t="s">
        <v>29</v>
      </c>
    </row>
    <row r="1802" spans="1:3">
      <c r="A1802" s="2" t="s">
        <v>3930</v>
      </c>
      <c r="B1802" s="2" t="s">
        <v>3931</v>
      </c>
      <c r="C1802" s="61" t="s">
        <v>29</v>
      </c>
    </row>
    <row r="1803" spans="1:3">
      <c r="A1803" s="2" t="s">
        <v>3932</v>
      </c>
      <c r="B1803" s="2" t="s">
        <v>3933</v>
      </c>
      <c r="C1803" s="61" t="s">
        <v>29</v>
      </c>
    </row>
    <row r="1804" spans="1:3">
      <c r="A1804" s="373" t="s">
        <v>3936</v>
      </c>
      <c r="B1804" s="374" t="s">
        <v>3937</v>
      </c>
      <c r="C1804" s="373" t="s">
        <v>29</v>
      </c>
    </row>
    <row r="1805" spans="1:3">
      <c r="A1805" s="2" t="s">
        <v>3939</v>
      </c>
      <c r="B1805" s="2" t="s">
        <v>3893</v>
      </c>
      <c r="C1805" s="2" t="s">
        <v>29</v>
      </c>
    </row>
    <row r="1806" spans="1:3">
      <c r="A1806" s="2" t="s">
        <v>3940</v>
      </c>
      <c r="B1806" s="2" t="s">
        <v>3424</v>
      </c>
    </row>
    <row r="1807" spans="1:3" ht="13.5">
      <c r="A1807" s="61" t="s">
        <v>3941</v>
      </c>
      <c r="B1807" s="50" t="s">
        <v>2905</v>
      </c>
      <c r="C1807" s="66" t="s">
        <v>3942</v>
      </c>
    </row>
    <row r="1808" spans="1:3">
      <c r="A1808" s="2" t="s">
        <v>3930</v>
      </c>
      <c r="B1808" s="2" t="s">
        <v>3931</v>
      </c>
      <c r="C1808" s="2" t="s">
        <v>29</v>
      </c>
    </row>
    <row r="1809" spans="1:3">
      <c r="A1809" s="2" t="s">
        <v>3943</v>
      </c>
      <c r="B1809" s="2" t="s">
        <v>3944</v>
      </c>
      <c r="C1809" s="2" t="s">
        <v>29</v>
      </c>
    </row>
    <row r="1810" spans="1:3">
      <c r="A1810" s="2" t="s">
        <v>3945</v>
      </c>
      <c r="B1810" s="2" t="s">
        <v>558</v>
      </c>
      <c r="C1810" s="61" t="s">
        <v>559</v>
      </c>
    </row>
    <row r="1811" spans="1:3">
      <c r="A1811" s="2" t="s">
        <v>3946</v>
      </c>
      <c r="B1811" s="2" t="s">
        <v>3947</v>
      </c>
      <c r="C1811" s="61" t="s">
        <v>4323</v>
      </c>
    </row>
    <row r="1812" spans="1:3">
      <c r="A1812" s="373" t="s">
        <v>3948</v>
      </c>
      <c r="B1812" s="374" t="s">
        <v>2480</v>
      </c>
      <c r="C1812" s="373" t="s">
        <v>29</v>
      </c>
    </row>
    <row r="1813" spans="1:3">
      <c r="A1813" s="2" t="s">
        <v>3949</v>
      </c>
      <c r="B1813" s="2" t="s">
        <v>3950</v>
      </c>
      <c r="C1813" s="2" t="s">
        <v>3951</v>
      </c>
    </row>
    <row r="1814" spans="1:3">
      <c r="A1814" s="373" t="s">
        <v>3953</v>
      </c>
      <c r="B1814" s="374" t="s">
        <v>3954</v>
      </c>
      <c r="C1814" s="373" t="s">
        <v>29</v>
      </c>
    </row>
    <row r="1815" spans="1:3">
      <c r="A1815" s="373" t="s">
        <v>3956</v>
      </c>
      <c r="B1815" s="374" t="s">
        <v>3957</v>
      </c>
      <c r="C1815" s="373"/>
    </row>
    <row r="1816" spans="1:3">
      <c r="A1816" s="373" t="s">
        <v>3958</v>
      </c>
      <c r="B1816" s="374" t="s">
        <v>3959</v>
      </c>
      <c r="C1816" s="373"/>
    </row>
    <row r="1817" spans="1:3">
      <c r="A1817" s="373" t="s">
        <v>3960</v>
      </c>
      <c r="B1817" s="374" t="s">
        <v>3961</v>
      </c>
      <c r="C1817" s="373"/>
    </row>
    <row r="1818" spans="1:3">
      <c r="A1818" s="373" t="s">
        <v>3962</v>
      </c>
      <c r="B1818" s="374" t="s">
        <v>3963</v>
      </c>
      <c r="C1818" s="373" t="s">
        <v>4328</v>
      </c>
    </row>
    <row r="1819" spans="1:3">
      <c r="A1819" s="373" t="s">
        <v>3964</v>
      </c>
      <c r="B1819" s="374" t="s">
        <v>3645</v>
      </c>
      <c r="C1819" s="373" t="s">
        <v>29</v>
      </c>
    </row>
    <row r="1820" spans="1:3">
      <c r="A1820" s="373" t="s">
        <v>3965</v>
      </c>
      <c r="B1820" s="374" t="s">
        <v>3966</v>
      </c>
      <c r="C1820" s="373"/>
    </row>
    <row r="1821" spans="1:3" ht="15">
      <c r="A1821" s="373" t="s">
        <v>3967</v>
      </c>
      <c r="B1821" s="374" t="s">
        <v>2663</v>
      </c>
      <c r="C1821" s="445" t="s">
        <v>3968</v>
      </c>
    </row>
    <row r="1822" spans="1:3">
      <c r="A1822" s="373" t="s">
        <v>3969</v>
      </c>
      <c r="B1822" s="374" t="s">
        <v>3503</v>
      </c>
      <c r="C1822" s="373" t="s">
        <v>29</v>
      </c>
    </row>
    <row r="1823" spans="1:3">
      <c r="A1823" s="373" t="s">
        <v>3922</v>
      </c>
      <c r="B1823" s="374" t="s">
        <v>677</v>
      </c>
      <c r="C1823" s="373" t="s">
        <v>29</v>
      </c>
    </row>
    <row r="1824" spans="1:3">
      <c r="A1824" s="373" t="s">
        <v>3970</v>
      </c>
      <c r="B1824" s="374" t="s">
        <v>3971</v>
      </c>
      <c r="C1824" s="373" t="s">
        <v>29</v>
      </c>
    </row>
    <row r="1825" spans="1:3">
      <c r="A1825" s="373" t="s">
        <v>3921</v>
      </c>
      <c r="B1825" s="374" t="s">
        <v>3869</v>
      </c>
      <c r="C1825" s="373" t="s">
        <v>29</v>
      </c>
    </row>
    <row r="1826" spans="1:3">
      <c r="A1826" s="373" t="s">
        <v>3972</v>
      </c>
      <c r="B1826" s="374" t="s">
        <v>3937</v>
      </c>
      <c r="C1826" s="373" t="s">
        <v>29</v>
      </c>
    </row>
    <row r="1827" spans="1:3">
      <c r="A1827" s="373" t="s">
        <v>3973</v>
      </c>
      <c r="B1827" s="374" t="s">
        <v>3974</v>
      </c>
      <c r="C1827" s="373" t="s">
        <v>29</v>
      </c>
    </row>
    <row r="1828" spans="1:3">
      <c r="A1828" s="373" t="s">
        <v>3975</v>
      </c>
      <c r="B1828" s="374" t="s">
        <v>3976</v>
      </c>
      <c r="C1828" s="373" t="s">
        <v>3322</v>
      </c>
    </row>
    <row r="1829" spans="1:3">
      <c r="A1829" s="373" t="s">
        <v>3981</v>
      </c>
      <c r="B1829" s="374" t="s">
        <v>3982</v>
      </c>
      <c r="C1829" s="373" t="s">
        <v>29</v>
      </c>
    </row>
    <row r="1830" spans="1:3">
      <c r="A1830" s="373" t="s">
        <v>3983</v>
      </c>
      <c r="B1830" s="374" t="s">
        <v>3984</v>
      </c>
      <c r="C1830" s="373" t="s">
        <v>29</v>
      </c>
    </row>
    <row r="1831" spans="1:3">
      <c r="A1831" s="373" t="s">
        <v>3985</v>
      </c>
      <c r="B1831" s="374" t="s">
        <v>3986</v>
      </c>
      <c r="C1831" s="373" t="s">
        <v>4306</v>
      </c>
    </row>
    <row r="1832" spans="1:3">
      <c r="A1832" s="2" t="s">
        <v>3988</v>
      </c>
      <c r="B1832" s="2" t="s">
        <v>3989</v>
      </c>
      <c r="C1832" s="61" t="s">
        <v>29</v>
      </c>
    </row>
    <row r="1833" spans="1:3">
      <c r="A1833" s="373" t="s">
        <v>3991</v>
      </c>
      <c r="B1833" s="374" t="s">
        <v>3992</v>
      </c>
      <c r="C1833" s="61" t="s">
        <v>29</v>
      </c>
    </row>
    <row r="1834" spans="1:3">
      <c r="A1834" s="373" t="s">
        <v>3996</v>
      </c>
      <c r="B1834" s="374" t="s">
        <v>3997</v>
      </c>
      <c r="C1834" s="373" t="s">
        <v>29</v>
      </c>
    </row>
    <row r="1835" spans="1:3">
      <c r="A1835" s="373" t="s">
        <v>3998</v>
      </c>
      <c r="B1835" s="374" t="s">
        <v>3999</v>
      </c>
      <c r="C1835" s="373" t="s">
        <v>29</v>
      </c>
    </row>
    <row r="1836" spans="1:3">
      <c r="A1836" s="2" t="s">
        <v>4000</v>
      </c>
      <c r="B1836" s="2" t="s">
        <v>4001</v>
      </c>
      <c r="C1836" s="61" t="s">
        <v>29</v>
      </c>
    </row>
    <row r="1837" spans="1:3">
      <c r="A1837" s="373" t="s">
        <v>4002</v>
      </c>
      <c r="B1837" s="374" t="s">
        <v>4003</v>
      </c>
      <c r="C1837" s="61" t="s">
        <v>29</v>
      </c>
    </row>
    <row r="1838" spans="1:3">
      <c r="A1838" s="2" t="s">
        <v>4004</v>
      </c>
      <c r="B1838" s="2" t="s">
        <v>2787</v>
      </c>
      <c r="C1838" s="61" t="s">
        <v>29</v>
      </c>
    </row>
    <row r="1839" spans="1:3">
      <c r="A1839" s="2" t="s">
        <v>4005</v>
      </c>
      <c r="B1839" s="2" t="s">
        <v>4006</v>
      </c>
      <c r="C1839" s="61" t="s">
        <v>29</v>
      </c>
    </row>
    <row r="1840" spans="1:3">
      <c r="A1840" s="373" t="s">
        <v>4009</v>
      </c>
      <c r="B1840" s="374" t="s">
        <v>4010</v>
      </c>
      <c r="C1840" s="373" t="s">
        <v>29</v>
      </c>
    </row>
    <row r="1841" spans="1:4">
      <c r="A1841" s="2" t="s">
        <v>4011</v>
      </c>
      <c r="B1841" s="2" t="s">
        <v>2739</v>
      </c>
      <c r="C1841" s="61" t="s">
        <v>29</v>
      </c>
    </row>
    <row r="1842" spans="1:4">
      <c r="A1842" s="373" t="s">
        <v>4012</v>
      </c>
      <c r="B1842" s="374" t="s">
        <v>4013</v>
      </c>
      <c r="C1842" s="373" t="s">
        <v>29</v>
      </c>
      <c r="D1842" s="61"/>
    </row>
    <row r="1843" spans="1:4">
      <c r="A1843" s="373" t="s">
        <v>4014</v>
      </c>
      <c r="B1843" s="374" t="s">
        <v>4015</v>
      </c>
      <c r="C1843" s="373" t="s">
        <v>29</v>
      </c>
      <c r="D1843" s="61"/>
    </row>
    <row r="1844" spans="1:4">
      <c r="A1844" s="373" t="s">
        <v>4016</v>
      </c>
      <c r="B1844" s="374" t="s">
        <v>4017</v>
      </c>
      <c r="C1844" s="373" t="s">
        <v>29</v>
      </c>
      <c r="D1844" s="61"/>
    </row>
    <row r="1845" spans="1:4">
      <c r="A1845" s="373" t="s">
        <v>4018</v>
      </c>
      <c r="B1845" s="374" t="s">
        <v>4019</v>
      </c>
      <c r="C1845" s="373" t="s">
        <v>29</v>
      </c>
      <c r="D1845" s="61"/>
    </row>
    <row r="1846" spans="1:4">
      <c r="A1846" s="373" t="s">
        <v>4020</v>
      </c>
      <c r="B1846" s="374" t="s">
        <v>1306</v>
      </c>
      <c r="C1846" s="373" t="s">
        <v>29</v>
      </c>
      <c r="D1846" s="61"/>
    </row>
    <row r="1847" spans="1:4">
      <c r="A1847" s="373" t="s">
        <v>641</v>
      </c>
      <c r="B1847" s="374" t="s">
        <v>642</v>
      </c>
      <c r="C1847" s="373" t="s">
        <v>29</v>
      </c>
      <c r="D1847" s="61"/>
    </row>
    <row r="1848" spans="1:4">
      <c r="A1848" s="373" t="s">
        <v>3182</v>
      </c>
      <c r="B1848" s="374" t="s">
        <v>2902</v>
      </c>
      <c r="C1848" s="61" t="s">
        <v>29</v>
      </c>
    </row>
    <row r="1849" spans="1:4">
      <c r="A1849" s="373" t="s">
        <v>4021</v>
      </c>
      <c r="B1849" s="374" t="s">
        <v>4022</v>
      </c>
      <c r="C1849" s="61" t="s">
        <v>29</v>
      </c>
    </row>
    <row r="1850" spans="1:4">
      <c r="A1850" s="373" t="s">
        <v>4023</v>
      </c>
      <c r="B1850" s="374" t="s">
        <v>4024</v>
      </c>
      <c r="C1850" s="61" t="s">
        <v>29</v>
      </c>
    </row>
    <row r="1851" spans="1:4">
      <c r="A1851" s="373" t="s">
        <v>3998</v>
      </c>
      <c r="B1851" s="374" t="s">
        <v>3999</v>
      </c>
      <c r="C1851" s="61" t="s">
        <v>29</v>
      </c>
    </row>
    <row r="1852" spans="1:4">
      <c r="A1852" s="373" t="s">
        <v>4000</v>
      </c>
      <c r="B1852" s="374" t="s">
        <v>4001</v>
      </c>
      <c r="C1852" s="61" t="s">
        <v>29</v>
      </c>
    </row>
    <row r="1853" spans="1:4">
      <c r="A1853" s="373" t="s">
        <v>4002</v>
      </c>
      <c r="B1853" s="374" t="s">
        <v>4003</v>
      </c>
      <c r="C1853" s="61" t="s">
        <v>29</v>
      </c>
    </row>
    <row r="1854" spans="1:4">
      <c r="A1854" s="373" t="s">
        <v>4004</v>
      </c>
      <c r="B1854" s="374" t="s">
        <v>2787</v>
      </c>
      <c r="C1854" s="61" t="s">
        <v>29</v>
      </c>
    </row>
    <row r="1855" spans="1:4">
      <c r="A1855" s="373" t="s">
        <v>4025</v>
      </c>
      <c r="B1855" s="451" t="s">
        <v>906</v>
      </c>
      <c r="C1855" s="61" t="s">
        <v>29</v>
      </c>
    </row>
    <row r="1856" spans="1:4">
      <c r="A1856" s="373" t="s">
        <v>4005</v>
      </c>
      <c r="B1856" s="374" t="s">
        <v>4006</v>
      </c>
      <c r="C1856" s="61" t="s">
        <v>29</v>
      </c>
    </row>
    <row r="1857" spans="1:3">
      <c r="A1857" s="373" t="s">
        <v>4007</v>
      </c>
      <c r="B1857" s="374" t="s">
        <v>4008</v>
      </c>
      <c r="C1857" s="61" t="s">
        <v>29</v>
      </c>
    </row>
    <row r="1858" spans="1:3">
      <c r="A1858" s="2" t="s">
        <v>4026</v>
      </c>
      <c r="B1858" s="2" t="s">
        <v>4027</v>
      </c>
      <c r="C1858" s="61" t="s">
        <v>29</v>
      </c>
    </row>
    <row r="1859" spans="1:3">
      <c r="A1859" s="2" t="s">
        <v>4028</v>
      </c>
      <c r="B1859" s="2" t="s">
        <v>4029</v>
      </c>
      <c r="C1859" s="61" t="s">
        <v>29</v>
      </c>
    </row>
    <row r="1860" spans="1:3">
      <c r="A1860" s="373" t="s">
        <v>4032</v>
      </c>
      <c r="B1860" s="374" t="s">
        <v>2852</v>
      </c>
      <c r="C1860" s="373" t="s">
        <v>29</v>
      </c>
    </row>
    <row r="1861" spans="1:3">
      <c r="A1861" s="373" t="s">
        <v>4033</v>
      </c>
      <c r="B1861" s="374" t="s">
        <v>4034</v>
      </c>
      <c r="C1861" s="373" t="s">
        <v>29</v>
      </c>
    </row>
    <row r="1862" spans="1:3">
      <c r="A1862" s="2" t="s">
        <v>4035</v>
      </c>
      <c r="B1862" s="2" t="s">
        <v>3031</v>
      </c>
      <c r="C1862" s="2" t="s">
        <v>29</v>
      </c>
    </row>
    <row r="1863" spans="1:3">
      <c r="A1863" s="2" t="s">
        <v>4036</v>
      </c>
      <c r="B1863" s="2" t="s">
        <v>3954</v>
      </c>
    </row>
    <row r="1864" spans="1:3">
      <c r="A1864" s="2" t="s">
        <v>4037</v>
      </c>
      <c r="B1864" s="2" t="s">
        <v>3349</v>
      </c>
      <c r="C1864" s="61" t="s">
        <v>29</v>
      </c>
    </row>
    <row r="1865" spans="1:3">
      <c r="A1865" s="373" t="s">
        <v>4038</v>
      </c>
      <c r="B1865" s="374" t="s">
        <v>2861</v>
      </c>
      <c r="C1865" s="373" t="s">
        <v>29</v>
      </c>
    </row>
    <row r="1866" spans="1:3">
      <c r="A1866" s="373" t="s">
        <v>4039</v>
      </c>
      <c r="B1866" s="374" t="s">
        <v>4015</v>
      </c>
      <c r="C1866" s="61" t="s">
        <v>29</v>
      </c>
    </row>
    <row r="1867" spans="1:3">
      <c r="A1867" s="373" t="s">
        <v>4044</v>
      </c>
      <c r="B1867" s="374" t="s">
        <v>4045</v>
      </c>
      <c r="C1867" s="61" t="s">
        <v>29</v>
      </c>
    </row>
    <row r="1868" spans="1:3">
      <c r="A1868" s="373" t="s">
        <v>4046</v>
      </c>
      <c r="B1868" s="374" t="s">
        <v>4047</v>
      </c>
      <c r="C1868" s="61" t="s">
        <v>29</v>
      </c>
    </row>
    <row r="1869" spans="1:3">
      <c r="A1869" s="910" t="s">
        <v>4052</v>
      </c>
      <c r="B1869" s="2" t="s">
        <v>4053</v>
      </c>
      <c r="C1869" s="61" t="s">
        <v>29</v>
      </c>
    </row>
    <row r="1870" spans="1:3">
      <c r="A1870" s="373" t="s">
        <v>4054</v>
      </c>
      <c r="B1870" s="374" t="s">
        <v>4055</v>
      </c>
      <c r="C1870" s="61" t="s">
        <v>29</v>
      </c>
    </row>
    <row r="1871" spans="1:3">
      <c r="A1871" s="373" t="s">
        <v>4056</v>
      </c>
      <c r="B1871" s="374" t="s">
        <v>4057</v>
      </c>
      <c r="C1871" s="61" t="s">
        <v>29</v>
      </c>
    </row>
    <row r="1872" spans="1:3">
      <c r="A1872" s="373" t="s">
        <v>4058</v>
      </c>
      <c r="B1872" s="374" t="s">
        <v>4059</v>
      </c>
      <c r="C1872" s="61" t="s">
        <v>4305</v>
      </c>
    </row>
    <row r="1873" spans="1:3">
      <c r="A1873" s="2" t="s">
        <v>3705</v>
      </c>
      <c r="B1873" s="2" t="s">
        <v>3706</v>
      </c>
      <c r="C1873" s="61" t="s">
        <v>29</v>
      </c>
    </row>
    <row r="1874" spans="1:3">
      <c r="A1874" s="2" t="s">
        <v>4060</v>
      </c>
      <c r="B1874" s="2" t="s">
        <v>4061</v>
      </c>
      <c r="C1874" s="61" t="s">
        <v>29</v>
      </c>
    </row>
    <row r="1875" spans="1:3">
      <c r="A1875" s="2" t="s">
        <v>4062</v>
      </c>
      <c r="B1875" s="2" t="s">
        <v>4063</v>
      </c>
      <c r="C1875" s="61" t="s">
        <v>29</v>
      </c>
    </row>
    <row r="1876" spans="1:3">
      <c r="A1876" s="2" t="s">
        <v>4064</v>
      </c>
      <c r="B1876" s="2" t="s">
        <v>4061</v>
      </c>
      <c r="C1876" s="375" t="s">
        <v>29</v>
      </c>
    </row>
    <row r="1877" spans="1:3">
      <c r="A1877" s="2" t="s">
        <v>4065</v>
      </c>
      <c r="B1877" s="2" t="s">
        <v>4066</v>
      </c>
      <c r="C1877" s="61" t="s">
        <v>29</v>
      </c>
    </row>
    <row r="1878" spans="1:3">
      <c r="A1878" s="2" t="s">
        <v>4067</v>
      </c>
      <c r="B1878" s="2" t="s">
        <v>4068</v>
      </c>
      <c r="C1878" s="61" t="s">
        <v>29</v>
      </c>
    </row>
    <row r="1879" spans="1:3">
      <c r="A1879" s="2" t="s">
        <v>4072</v>
      </c>
      <c r="B1879" s="2" t="s">
        <v>3148</v>
      </c>
      <c r="C1879" s="900" t="s">
        <v>4313</v>
      </c>
    </row>
    <row r="1880" spans="1:3">
      <c r="A1880" s="2" t="s">
        <v>4073</v>
      </c>
      <c r="B1880" s="2" t="s">
        <v>3152</v>
      </c>
      <c r="C1880" s="61" t="s">
        <v>29</v>
      </c>
    </row>
    <row r="1881" spans="1:3">
      <c r="A1881" s="2" t="s">
        <v>4074</v>
      </c>
      <c r="B1881" s="2" t="s">
        <v>1491</v>
      </c>
      <c r="C1881" s="61" t="s">
        <v>29</v>
      </c>
    </row>
    <row r="1882" spans="1:3">
      <c r="A1882" s="2" t="s">
        <v>4075</v>
      </c>
      <c r="B1882" s="2" t="s">
        <v>4076</v>
      </c>
      <c r="C1882" s="61" t="s">
        <v>29</v>
      </c>
    </row>
    <row r="1883" spans="1:3">
      <c r="A1883" s="373" t="s">
        <v>4079</v>
      </c>
      <c r="B1883" s="374" t="s">
        <v>3147</v>
      </c>
      <c r="C1883" s="61" t="s">
        <v>29</v>
      </c>
    </row>
    <row r="1884" spans="1:3">
      <c r="A1884" s="373" t="s">
        <v>4080</v>
      </c>
      <c r="B1884" s="374" t="s">
        <v>2404</v>
      </c>
      <c r="C1884" s="375" t="s">
        <v>29</v>
      </c>
    </row>
    <row r="1885" spans="1:3">
      <c r="A1885" s="2" t="s">
        <v>4083</v>
      </c>
      <c r="B1885" s="2" t="s">
        <v>4084</v>
      </c>
      <c r="C1885" s="375" t="s">
        <v>29</v>
      </c>
    </row>
    <row r="1886" spans="1:3">
      <c r="A1886" s="2" t="s">
        <v>4085</v>
      </c>
      <c r="B1886" s="2" t="s">
        <v>4066</v>
      </c>
      <c r="C1886" s="61" t="s">
        <v>29</v>
      </c>
    </row>
    <row r="1887" spans="1:3">
      <c r="A1887" s="373" t="s">
        <v>4086</v>
      </c>
      <c r="B1887" s="374" t="s">
        <v>3777</v>
      </c>
      <c r="C1887" s="373" t="s">
        <v>4087</v>
      </c>
    </row>
    <row r="1888" spans="1:3">
      <c r="A1888" s="2" t="s">
        <v>4088</v>
      </c>
      <c r="B1888" s="2" t="s">
        <v>4089</v>
      </c>
      <c r="C1888" s="375" t="s">
        <v>29</v>
      </c>
    </row>
    <row r="1889" spans="1:3">
      <c r="A1889" s="373" t="s">
        <v>4090</v>
      </c>
      <c r="B1889" s="374" t="s">
        <v>4091</v>
      </c>
      <c r="C1889" s="373" t="s">
        <v>29</v>
      </c>
    </row>
    <row r="1890" spans="1:3">
      <c r="A1890" s="373" t="s">
        <v>3431</v>
      </c>
      <c r="B1890" s="374" t="s">
        <v>2517</v>
      </c>
      <c r="C1890" s="61" t="s">
        <v>29</v>
      </c>
    </row>
    <row r="1891" spans="1:3">
      <c r="A1891" s="373" t="s">
        <v>4092</v>
      </c>
      <c r="B1891" s="374" t="s">
        <v>4093</v>
      </c>
      <c r="C1891" s="61" t="s">
        <v>29</v>
      </c>
    </row>
    <row r="1892" spans="1:3">
      <c r="A1892" s="373" t="s">
        <v>4094</v>
      </c>
      <c r="B1892" s="374" t="s">
        <v>4095</v>
      </c>
      <c r="C1892" s="61" t="s">
        <v>29</v>
      </c>
    </row>
    <row r="1893" spans="1:3">
      <c r="A1893" s="373" t="s">
        <v>4098</v>
      </c>
      <c r="B1893" s="374" t="s">
        <v>4099</v>
      </c>
      <c r="C1893" s="373" t="s">
        <v>29</v>
      </c>
    </row>
    <row r="1894" spans="1:3">
      <c r="A1894" s="373" t="s">
        <v>4100</v>
      </c>
      <c r="B1894" s="374" t="s">
        <v>4101</v>
      </c>
      <c r="C1894" s="373" t="s">
        <v>29</v>
      </c>
    </row>
    <row r="1895" spans="1:3">
      <c r="A1895" s="2" t="s">
        <v>4102</v>
      </c>
      <c r="B1895" s="2" t="s">
        <v>3225</v>
      </c>
      <c r="C1895" s="375" t="s">
        <v>29</v>
      </c>
    </row>
    <row r="1896" spans="1:3">
      <c r="A1896" s="2" t="s">
        <v>4104</v>
      </c>
      <c r="B1896" s="2" t="s">
        <v>4103</v>
      </c>
      <c r="C1896" s="61" t="s">
        <v>29</v>
      </c>
    </row>
    <row r="1897" spans="1:3">
      <c r="A1897" s="2" t="s">
        <v>4105</v>
      </c>
      <c r="B1897" s="2" t="s">
        <v>4106</v>
      </c>
      <c r="C1897" s="61" t="s">
        <v>29</v>
      </c>
    </row>
    <row r="1898" spans="1:3">
      <c r="A1898" s="2" t="s">
        <v>4107</v>
      </c>
      <c r="B1898" s="2" t="s">
        <v>4108</v>
      </c>
      <c r="C1898" s="61" t="s">
        <v>29</v>
      </c>
    </row>
    <row r="1899" spans="1:3">
      <c r="A1899" s="2" t="s">
        <v>4102</v>
      </c>
      <c r="B1899" s="2" t="s">
        <v>3225</v>
      </c>
      <c r="C1899" s="61" t="s">
        <v>29</v>
      </c>
    </row>
    <row r="1900" spans="1:3">
      <c r="A1900" s="373" t="s">
        <v>4104</v>
      </c>
      <c r="B1900" s="374" t="s">
        <v>4103</v>
      </c>
      <c r="C1900" s="61" t="s">
        <v>29</v>
      </c>
    </row>
    <row r="1901" spans="1:3">
      <c r="A1901" s="373" t="s">
        <v>4105</v>
      </c>
      <c r="B1901" s="374" t="s">
        <v>4106</v>
      </c>
      <c r="C1901" s="61" t="s">
        <v>29</v>
      </c>
    </row>
    <row r="1902" spans="1:3">
      <c r="A1902" s="373" t="s">
        <v>4109</v>
      </c>
      <c r="B1902" s="374" t="s">
        <v>4110</v>
      </c>
      <c r="C1902" s="61" t="s">
        <v>29</v>
      </c>
    </row>
    <row r="1903" spans="1:3">
      <c r="A1903" s="373" t="s">
        <v>4111</v>
      </c>
      <c r="B1903" s="374" t="s">
        <v>2082</v>
      </c>
      <c r="C1903" s="61" t="s">
        <v>29</v>
      </c>
    </row>
    <row r="1904" spans="1:3">
      <c r="A1904" s="373" t="s">
        <v>4112</v>
      </c>
      <c r="B1904" s="374" t="s">
        <v>2538</v>
      </c>
      <c r="C1904" s="61" t="s">
        <v>29</v>
      </c>
    </row>
    <row r="1905" spans="1:3">
      <c r="A1905" s="373" t="s">
        <v>4113</v>
      </c>
      <c r="B1905" s="374" t="s">
        <v>2533</v>
      </c>
      <c r="C1905" s="61" t="s">
        <v>29</v>
      </c>
    </row>
    <row r="1906" spans="1:3">
      <c r="A1906" s="2" t="s">
        <v>4114</v>
      </c>
      <c r="B1906" s="2" t="s">
        <v>3135</v>
      </c>
      <c r="C1906" s="61" t="s">
        <v>29</v>
      </c>
    </row>
    <row r="1907" spans="1:3">
      <c r="A1907" s="2" t="s">
        <v>4115</v>
      </c>
      <c r="B1907" s="2" t="s">
        <v>3976</v>
      </c>
      <c r="C1907" s="61" t="s">
        <v>3322</v>
      </c>
    </row>
    <row r="1908" spans="1:3">
      <c r="A1908" s="2" t="s">
        <v>4116</v>
      </c>
      <c r="B1908" s="61" t="s">
        <v>4117</v>
      </c>
      <c r="C1908" s="61" t="s">
        <v>4307</v>
      </c>
    </row>
    <row r="1909" spans="1:3">
      <c r="A1909" s="2" t="s">
        <v>1578</v>
      </c>
      <c r="B1909" s="2" t="s">
        <v>1579</v>
      </c>
      <c r="C1909" s="2" t="s">
        <v>4121</v>
      </c>
    </row>
    <row r="1910" spans="1:3">
      <c r="A1910" s="2" t="s">
        <v>1576</v>
      </c>
      <c r="B1910" s="2" t="s">
        <v>1577</v>
      </c>
      <c r="C1910" s="2" t="s">
        <v>4122</v>
      </c>
    </row>
    <row r="1911" spans="1:3">
      <c r="A1911" s="2" t="s">
        <v>1580</v>
      </c>
      <c r="B1911" s="2" t="s">
        <v>1581</v>
      </c>
      <c r="C1911" s="2" t="s">
        <v>4123</v>
      </c>
    </row>
    <row r="1912" spans="1:3">
      <c r="A1912" s="2" t="s">
        <v>1582</v>
      </c>
      <c r="B1912" s="2" t="s">
        <v>1583</v>
      </c>
      <c r="C1912" s="2" t="s">
        <v>4124</v>
      </c>
    </row>
    <row r="1913" spans="1:3">
      <c r="A1913" s="2" t="s">
        <v>1574</v>
      </c>
      <c r="B1913" s="2" t="s">
        <v>1575</v>
      </c>
      <c r="C1913" s="2" t="s">
        <v>4125</v>
      </c>
    </row>
    <row r="1914" spans="1:3">
      <c r="A1914" s="911" t="s">
        <v>4131</v>
      </c>
      <c r="B1914" s="911" t="s">
        <v>1530</v>
      </c>
      <c r="C1914" s="61" t="s">
        <v>29</v>
      </c>
    </row>
    <row r="1915" spans="1:3">
      <c r="A1915" s="373" t="s">
        <v>1521</v>
      </c>
      <c r="B1915" s="911" t="s">
        <v>4128</v>
      </c>
      <c r="C1915" s="61" t="s">
        <v>29</v>
      </c>
    </row>
    <row r="1916" spans="1:3">
      <c r="A1916" s="373" t="s">
        <v>4132</v>
      </c>
      <c r="B1916" s="911" t="s">
        <v>4129</v>
      </c>
    </row>
    <row r="1917" spans="1:3">
      <c r="A1917" s="373" t="s">
        <v>27</v>
      </c>
      <c r="B1917" s="911" t="s">
        <v>27</v>
      </c>
      <c r="C1917" s="61" t="s">
        <v>2863</v>
      </c>
    </row>
    <row r="1918" spans="1:3">
      <c r="A1918" s="373" t="s">
        <v>4133</v>
      </c>
      <c r="B1918" s="911" t="s">
        <v>4130</v>
      </c>
      <c r="C1918" s="61" t="s">
        <v>29</v>
      </c>
    </row>
    <row r="1919" spans="1:3">
      <c r="A1919" s="373" t="s">
        <v>4143</v>
      </c>
      <c r="B1919" s="374" t="s">
        <v>4146</v>
      </c>
      <c r="C1919" s="373" t="s">
        <v>29</v>
      </c>
    </row>
    <row r="1920" spans="1:3">
      <c r="A1920" s="2" t="s">
        <v>4147</v>
      </c>
      <c r="B1920" s="2" t="s">
        <v>4148</v>
      </c>
      <c r="C1920" s="395" t="s">
        <v>29</v>
      </c>
    </row>
    <row r="1921" spans="1:3">
      <c r="A1921" s="2" t="s">
        <v>4149</v>
      </c>
      <c r="B1921" s="2" t="s">
        <v>4150</v>
      </c>
      <c r="C1921" s="395" t="s">
        <v>29</v>
      </c>
    </row>
    <row r="1922" spans="1:3">
      <c r="A1922" s="373" t="s">
        <v>4152</v>
      </c>
      <c r="B1922" s="374" t="s">
        <v>3791</v>
      </c>
      <c r="C1922" s="373" t="s">
        <v>3792</v>
      </c>
    </row>
    <row r="1923" spans="1:3">
      <c r="A1923" s="373" t="s">
        <v>4153</v>
      </c>
      <c r="B1923" s="374" t="s">
        <v>4154</v>
      </c>
      <c r="C1923" s="373" t="s">
        <v>29</v>
      </c>
    </row>
    <row r="1924" spans="1:3">
      <c r="A1924" s="373" t="s">
        <v>4155</v>
      </c>
      <c r="B1924" s="374" t="s">
        <v>4156</v>
      </c>
      <c r="C1924" s="373" t="s">
        <v>29</v>
      </c>
    </row>
    <row r="1925" spans="1:3">
      <c r="A1925" s="373" t="s">
        <v>4157</v>
      </c>
      <c r="B1925" s="374" t="s">
        <v>4158</v>
      </c>
      <c r="C1925" s="373" t="s">
        <v>29</v>
      </c>
    </row>
    <row r="1926" spans="1:3">
      <c r="A1926" s="2" t="s">
        <v>4159</v>
      </c>
      <c r="B1926" s="2" t="s">
        <v>4160</v>
      </c>
      <c r="C1926" s="395" t="s">
        <v>29</v>
      </c>
    </row>
    <row r="1927" spans="1:3">
      <c r="A1927" s="2" t="s">
        <v>4161</v>
      </c>
      <c r="B1927" s="2" t="s">
        <v>4162</v>
      </c>
      <c r="C1927" s="395" t="s">
        <v>29</v>
      </c>
    </row>
    <row r="1928" spans="1:3">
      <c r="A1928" s="2" t="s">
        <v>4163</v>
      </c>
      <c r="B1928" s="2" t="s">
        <v>3959</v>
      </c>
      <c r="C1928" s="395" t="s">
        <v>29</v>
      </c>
    </row>
    <row r="1929" spans="1:3">
      <c r="A1929" s="2" t="s">
        <v>1263</v>
      </c>
      <c r="B1929" s="2" t="s">
        <v>1264</v>
      </c>
    </row>
    <row r="1930" spans="1:3">
      <c r="A1930" s="2" t="s">
        <v>4166</v>
      </c>
      <c r="B1930" s="2" t="s">
        <v>4167</v>
      </c>
      <c r="C1930" s="2" t="s">
        <v>29</v>
      </c>
    </row>
    <row r="1931" spans="1:3">
      <c r="A1931" s="2" t="s">
        <v>4168</v>
      </c>
      <c r="B1931" s="2" t="s">
        <v>4169</v>
      </c>
      <c r="C1931" s="2" t="s">
        <v>29</v>
      </c>
    </row>
    <row r="1932" spans="1:3">
      <c r="A1932" s="2" t="s">
        <v>4083</v>
      </c>
      <c r="B1932" s="2" t="s">
        <v>4084</v>
      </c>
      <c r="C1932" s="2" t="s">
        <v>29</v>
      </c>
    </row>
    <row r="1933" spans="1:3">
      <c r="A1933" s="2" t="s">
        <v>4170</v>
      </c>
      <c r="B1933" s="2" t="s">
        <v>4171</v>
      </c>
      <c r="C1933" s="2" t="s">
        <v>29</v>
      </c>
    </row>
    <row r="1934" spans="1:3">
      <c r="A1934" s="2" t="s">
        <v>4172</v>
      </c>
      <c r="B1934" s="2" t="s">
        <v>4173</v>
      </c>
      <c r="C1934" s="2" t="s">
        <v>29</v>
      </c>
    </row>
    <row r="1935" spans="1:3">
      <c r="A1935" s="2" t="s">
        <v>4174</v>
      </c>
      <c r="B1935" s="2" t="s">
        <v>788</v>
      </c>
      <c r="C1935" s="2" t="s">
        <v>29</v>
      </c>
    </row>
    <row r="1936" spans="1:3">
      <c r="A1936" s="2" t="s">
        <v>4175</v>
      </c>
      <c r="B1936" s="2" t="s">
        <v>4176</v>
      </c>
      <c r="C1936" s="2" t="s">
        <v>29</v>
      </c>
    </row>
    <row r="1937" spans="1:3">
      <c r="A1937" s="2" t="s">
        <v>4177</v>
      </c>
      <c r="B1937" s="2" t="s">
        <v>4178</v>
      </c>
    </row>
    <row r="1938" spans="1:3">
      <c r="A1938" s="2" t="s">
        <v>4180</v>
      </c>
      <c r="B1938" s="2" t="s">
        <v>2067</v>
      </c>
    </row>
    <row r="1939" spans="1:3">
      <c r="A1939" s="2" t="s">
        <v>4181</v>
      </c>
      <c r="B1939" s="2" t="s">
        <v>3746</v>
      </c>
      <c r="C1939" s="61" t="s">
        <v>29</v>
      </c>
    </row>
    <row r="1940" spans="1:3">
      <c r="A1940" s="2" t="s">
        <v>4182</v>
      </c>
      <c r="B1940" s="2" t="s">
        <v>4183</v>
      </c>
      <c r="C1940" s="61" t="s">
        <v>29</v>
      </c>
    </row>
    <row r="1941" spans="1:3">
      <c r="A1941" s="2" t="s">
        <v>4184</v>
      </c>
      <c r="B1941" s="2" t="s">
        <v>2488</v>
      </c>
      <c r="C1941" s="61" t="s">
        <v>29</v>
      </c>
    </row>
    <row r="1942" spans="1:3" ht="13.5">
      <c r="A1942" s="373" t="s">
        <v>4185</v>
      </c>
      <c r="B1942" s="374" t="s">
        <v>4186</v>
      </c>
      <c r="C1942" s="912" t="s">
        <v>4202</v>
      </c>
    </row>
    <row r="1943" spans="1:3">
      <c r="A1943" s="2" t="s">
        <v>4187</v>
      </c>
      <c r="B1943" s="2" t="s">
        <v>4188</v>
      </c>
      <c r="C1943" s="375" t="s">
        <v>29</v>
      </c>
    </row>
    <row r="1944" spans="1:3">
      <c r="A1944" s="373" t="s">
        <v>4189</v>
      </c>
      <c r="B1944" s="374" t="s">
        <v>4190</v>
      </c>
      <c r="C1944" s="373" t="s">
        <v>29</v>
      </c>
    </row>
    <row r="1945" spans="1:3">
      <c r="A1945" s="373" t="s">
        <v>4191</v>
      </c>
      <c r="B1945" s="374" t="s">
        <v>4192</v>
      </c>
      <c r="C1945" s="373" t="s">
        <v>29</v>
      </c>
    </row>
    <row r="1946" spans="1:3">
      <c r="A1946" s="373" t="s">
        <v>4193</v>
      </c>
      <c r="B1946" s="374" t="s">
        <v>4194</v>
      </c>
      <c r="C1946" s="373" t="s">
        <v>29</v>
      </c>
    </row>
    <row r="1947" spans="1:3">
      <c r="A1947" s="2" t="s">
        <v>4196</v>
      </c>
      <c r="B1947" s="2" t="s">
        <v>4197</v>
      </c>
      <c r="C1947" s="375" t="s">
        <v>29</v>
      </c>
    </row>
    <row r="1948" spans="1:3">
      <c r="A1948" s="2" t="s">
        <v>4198</v>
      </c>
      <c r="B1948" s="2" t="s">
        <v>4199</v>
      </c>
      <c r="C1948" s="375" t="s">
        <v>29</v>
      </c>
    </row>
    <row r="1949" spans="1:3">
      <c r="A1949" s="373" t="s">
        <v>4203</v>
      </c>
      <c r="B1949" s="374" t="s">
        <v>1581</v>
      </c>
      <c r="C1949" s="392" t="s">
        <v>4204</v>
      </c>
    </row>
    <row r="1950" spans="1:3">
      <c r="A1950" s="2" t="s">
        <v>4206</v>
      </c>
      <c r="B1950" s="2" t="s">
        <v>4207</v>
      </c>
      <c r="C1950" s="375" t="s">
        <v>29</v>
      </c>
    </row>
    <row r="1951" spans="1:3">
      <c r="A1951" s="373" t="s">
        <v>4209</v>
      </c>
      <c r="B1951" s="374" t="s">
        <v>4210</v>
      </c>
      <c r="C1951" s="373" t="s">
        <v>29</v>
      </c>
    </row>
    <row r="1952" spans="1:3">
      <c r="A1952" s="2" t="s">
        <v>4213</v>
      </c>
      <c r="B1952" s="2" t="s">
        <v>4214</v>
      </c>
      <c r="C1952" s="61" t="s">
        <v>29</v>
      </c>
    </row>
    <row r="1953" spans="1:3">
      <c r="A1953" s="2" t="s">
        <v>4215</v>
      </c>
      <c r="B1953" s="2" t="s">
        <v>3163</v>
      </c>
      <c r="C1953" s="2" t="s">
        <v>4216</v>
      </c>
    </row>
    <row r="1954" spans="1:3">
      <c r="A1954" s="2" t="s">
        <v>4219</v>
      </c>
      <c r="B1954" s="2" t="s">
        <v>4220</v>
      </c>
      <c r="C1954" s="2" t="s">
        <v>29</v>
      </c>
    </row>
    <row r="1955" spans="1:3">
      <c r="A1955" s="2" t="s">
        <v>4221</v>
      </c>
      <c r="B1955" s="2" t="s">
        <v>3152</v>
      </c>
      <c r="C1955" s="2" t="s">
        <v>4222</v>
      </c>
    </row>
    <row r="1956" spans="1:3">
      <c r="A1956" s="2" t="s">
        <v>4223</v>
      </c>
      <c r="B1956" s="2" t="s">
        <v>3364</v>
      </c>
    </row>
    <row r="1957" spans="1:3">
      <c r="A1957" s="2" t="s">
        <v>4224</v>
      </c>
      <c r="B1957" s="2" t="s">
        <v>4225</v>
      </c>
      <c r="C1957" s="61" t="s">
        <v>29</v>
      </c>
    </row>
    <row r="1958" spans="1:3" ht="15">
      <c r="A1958" s="445" t="s">
        <v>4226</v>
      </c>
      <c r="B1958" s="445" t="s">
        <v>2527</v>
      </c>
      <c r="C1958" s="445" t="s">
        <v>4227</v>
      </c>
    </row>
    <row r="1959" spans="1:3">
      <c r="A1959" s="2" t="s">
        <v>4228</v>
      </c>
      <c r="B1959" s="2" t="s">
        <v>4229</v>
      </c>
      <c r="C1959" s="2" t="s">
        <v>29</v>
      </c>
    </row>
    <row r="1960" spans="1:3">
      <c r="A1960" s="373" t="s">
        <v>4232</v>
      </c>
      <c r="B1960" s="374" t="s">
        <v>4233</v>
      </c>
      <c r="C1960" s="373" t="s">
        <v>29</v>
      </c>
    </row>
    <row r="1961" spans="1:3">
      <c r="A1961" s="373" t="s">
        <v>4234</v>
      </c>
      <c r="B1961" s="374" t="s">
        <v>4235</v>
      </c>
      <c r="C1961" s="373" t="s">
        <v>29</v>
      </c>
    </row>
    <row r="1962" spans="1:3">
      <c r="A1962" s="373" t="s">
        <v>3797</v>
      </c>
      <c r="B1962" s="374" t="s">
        <v>3796</v>
      </c>
      <c r="C1962" s="373" t="s">
        <v>29</v>
      </c>
    </row>
    <row r="1963" spans="1:3">
      <c r="A1963" s="2" t="s">
        <v>4236</v>
      </c>
      <c r="B1963" s="2" t="s">
        <v>4237</v>
      </c>
      <c r="C1963" s="61" t="s">
        <v>29</v>
      </c>
    </row>
    <row r="1964" spans="1:3">
      <c r="A1964" s="373" t="s">
        <v>4239</v>
      </c>
      <c r="B1964" s="374" t="s">
        <v>4240</v>
      </c>
      <c r="C1964" s="373" t="s">
        <v>29</v>
      </c>
    </row>
    <row r="1965" spans="1:3">
      <c r="A1965" s="2" t="s">
        <v>4241</v>
      </c>
      <c r="B1965" s="2" t="s">
        <v>2910</v>
      </c>
    </row>
    <row r="1966" spans="1:3">
      <c r="A1966" s="2" t="s">
        <v>4242</v>
      </c>
      <c r="B1966" s="2" t="s">
        <v>4243</v>
      </c>
      <c r="C1966" s="61" t="s">
        <v>29</v>
      </c>
    </row>
    <row r="1967" spans="1:3">
      <c r="A1967" s="2" t="s">
        <v>4245</v>
      </c>
      <c r="B1967" s="2" t="s">
        <v>3869</v>
      </c>
      <c r="C1967" s="61" t="s">
        <v>29</v>
      </c>
    </row>
    <row r="1968" spans="1:3">
      <c r="A1968" s="2" t="s">
        <v>4246</v>
      </c>
      <c r="B1968" s="2" t="s">
        <v>2823</v>
      </c>
      <c r="C1968" s="61" t="s">
        <v>29</v>
      </c>
    </row>
    <row r="1969" spans="1:3">
      <c r="A1969" s="2" t="s">
        <v>4247</v>
      </c>
      <c r="B1969" s="2" t="s">
        <v>4248</v>
      </c>
      <c r="C1969" s="61" t="s">
        <v>29</v>
      </c>
    </row>
    <row r="1970" spans="1:3">
      <c r="A1970" s="2" t="s">
        <v>4249</v>
      </c>
      <c r="B1970" s="2" t="s">
        <v>4250</v>
      </c>
      <c r="C1970" s="61" t="s">
        <v>29</v>
      </c>
    </row>
    <row r="1971" spans="1:3">
      <c r="A1971" s="373" t="s">
        <v>4242</v>
      </c>
      <c r="B1971" s="374" t="s">
        <v>4243</v>
      </c>
      <c r="C1971" s="373" t="s">
        <v>29</v>
      </c>
    </row>
    <row r="1972" spans="1:3">
      <c r="A1972" s="373" t="s">
        <v>4251</v>
      </c>
      <c r="B1972" s="374" t="s">
        <v>1190</v>
      </c>
      <c r="C1972" s="373" t="s">
        <v>29</v>
      </c>
    </row>
    <row r="1973" spans="1:3">
      <c r="A1973" s="373" t="s">
        <v>4249</v>
      </c>
      <c r="B1973" s="374" t="s">
        <v>4250</v>
      </c>
      <c r="C1973" s="373" t="s">
        <v>29</v>
      </c>
    </row>
    <row r="1974" spans="1:3">
      <c r="A1974" s="373" t="s">
        <v>4246</v>
      </c>
      <c r="B1974" s="374" t="s">
        <v>2823</v>
      </c>
      <c r="C1974" s="373" t="s">
        <v>29</v>
      </c>
    </row>
    <row r="1975" spans="1:3">
      <c r="A1975" s="371" t="s">
        <v>4253</v>
      </c>
      <c r="B1975" s="15" t="s">
        <v>4254</v>
      </c>
      <c r="C1975" s="371" t="s">
        <v>29</v>
      </c>
    </row>
    <row r="1976" spans="1:3">
      <c r="A1976" s="371" t="s">
        <v>4255</v>
      </c>
      <c r="B1976" s="15" t="s">
        <v>4256</v>
      </c>
      <c r="C1976" s="371" t="s">
        <v>29</v>
      </c>
    </row>
    <row r="1977" spans="1:3">
      <c r="A1977" s="371" t="s">
        <v>4257</v>
      </c>
      <c r="B1977" s="15" t="s">
        <v>4258</v>
      </c>
      <c r="C1977" s="371" t="s">
        <v>29</v>
      </c>
    </row>
    <row r="1978" spans="1:3">
      <c r="A1978" s="371" t="s">
        <v>4259</v>
      </c>
      <c r="B1978" s="15" t="s">
        <v>4260</v>
      </c>
      <c r="C1978" s="371" t="s">
        <v>29</v>
      </c>
    </row>
    <row r="1979" spans="1:3">
      <c r="A1979" s="371" t="s">
        <v>4261</v>
      </c>
      <c r="B1979" s="15" t="s">
        <v>4262</v>
      </c>
      <c r="C1979" s="371" t="s">
        <v>29</v>
      </c>
    </row>
    <row r="1980" spans="1:3">
      <c r="A1980" s="371" t="s">
        <v>4263</v>
      </c>
      <c r="B1980" s="15" t="s">
        <v>3873</v>
      </c>
      <c r="C1980" s="371" t="s">
        <v>29</v>
      </c>
    </row>
    <row r="1981" spans="1:3">
      <c r="A1981" s="371" t="s">
        <v>4107</v>
      </c>
      <c r="B1981" s="15" t="s">
        <v>4108</v>
      </c>
      <c r="C1981" s="371" t="s">
        <v>29</v>
      </c>
    </row>
    <row r="1982" spans="1:3">
      <c r="A1982" s="371" t="s">
        <v>4067</v>
      </c>
      <c r="B1982" s="15" t="s">
        <v>4068</v>
      </c>
      <c r="C1982" s="371" t="s">
        <v>29</v>
      </c>
    </row>
    <row r="1983" spans="1:3">
      <c r="A1983" s="371" t="s">
        <v>4065</v>
      </c>
      <c r="B1983" s="15" t="s">
        <v>4066</v>
      </c>
      <c r="C1983" s="371" t="s">
        <v>29</v>
      </c>
    </row>
    <row r="1984" spans="1:3">
      <c r="A1984" s="373" t="s">
        <v>4268</v>
      </c>
      <c r="B1984" s="374" t="s">
        <v>4269</v>
      </c>
      <c r="C1984" s="373" t="s">
        <v>29</v>
      </c>
    </row>
    <row r="1985" spans="1:4">
      <c r="A1985" s="373" t="s">
        <v>4270</v>
      </c>
      <c r="B1985" s="374" t="s">
        <v>4271</v>
      </c>
      <c r="C1985" s="373" t="s">
        <v>29</v>
      </c>
      <c r="D1985" s="61"/>
    </row>
    <row r="1986" spans="1:4">
      <c r="A1986" s="2" t="s">
        <v>4272</v>
      </c>
      <c r="B1986" s="2" t="s">
        <v>4273</v>
      </c>
      <c r="C1986" s="61" t="s">
        <v>29</v>
      </c>
    </row>
    <row r="1987" spans="1:4">
      <c r="A1987" s="373" t="s">
        <v>4277</v>
      </c>
      <c r="B1987" s="374" t="s">
        <v>4278</v>
      </c>
      <c r="C1987" s="373" t="s">
        <v>29</v>
      </c>
    </row>
    <row r="1988" spans="1:4">
      <c r="A1988" s="373" t="s">
        <v>4081</v>
      </c>
      <c r="B1988" s="374" t="s">
        <v>3952</v>
      </c>
      <c r="C1988" s="373" t="s">
        <v>4279</v>
      </c>
    </row>
    <row r="1989" spans="1:4">
      <c r="A1989" s="373" t="s">
        <v>4007</v>
      </c>
      <c r="B1989" s="374" t="s">
        <v>4008</v>
      </c>
      <c r="C1989" s="373" t="s">
        <v>4280</v>
      </c>
    </row>
    <row r="1990" spans="1:4">
      <c r="A1990" s="373" t="s">
        <v>3934</v>
      </c>
      <c r="B1990" s="374" t="s">
        <v>3935</v>
      </c>
      <c r="C1990" s="373" t="s">
        <v>4281</v>
      </c>
    </row>
    <row r="1991" spans="1:4">
      <c r="A1991" s="373" t="s">
        <v>4082</v>
      </c>
      <c r="B1991" s="374" t="s">
        <v>3955</v>
      </c>
      <c r="C1991" s="373" t="s">
        <v>4282</v>
      </c>
    </row>
    <row r="1992" spans="1:4">
      <c r="A1992" s="373" t="s">
        <v>3411</v>
      </c>
      <c r="B1992" s="374" t="s">
        <v>3410</v>
      </c>
      <c r="C1992" s="373" t="s">
        <v>4283</v>
      </c>
    </row>
    <row r="1993" spans="1:4">
      <c r="A1993" s="798" t="s">
        <v>4287</v>
      </c>
      <c r="B1993" s="799" t="s">
        <v>4288</v>
      </c>
      <c r="C1993" s="798"/>
    </row>
    <row r="1994" spans="1:4">
      <c r="A1994" s="798" t="s">
        <v>4174</v>
      </c>
      <c r="B1994" s="799" t="s">
        <v>788</v>
      </c>
      <c r="C1994" s="798" t="s">
        <v>789</v>
      </c>
    </row>
    <row r="1995" spans="1:4">
      <c r="A1995" s="798" t="s">
        <v>4289</v>
      </c>
      <c r="B1995" s="799" t="s">
        <v>4290</v>
      </c>
      <c r="C1995" s="798"/>
    </row>
    <row r="1996" spans="1:4">
      <c r="A1996" s="798" t="s">
        <v>4291</v>
      </c>
      <c r="B1996" s="799" t="s">
        <v>4292</v>
      </c>
      <c r="C1996" s="798"/>
    </row>
    <row r="1997" spans="1:4">
      <c r="A1997" s="798" t="s">
        <v>3849</v>
      </c>
      <c r="B1997" s="799" t="s">
        <v>3453</v>
      </c>
      <c r="C1997" s="798" t="s">
        <v>3454</v>
      </c>
    </row>
    <row r="1998" spans="1:4">
      <c r="A1998" s="798" t="s">
        <v>3071</v>
      </c>
      <c r="B1998" s="799" t="s">
        <v>3070</v>
      </c>
      <c r="C1998" s="798" t="s">
        <v>4293</v>
      </c>
    </row>
    <row r="1999" spans="1:4">
      <c r="A1999" s="798" t="s">
        <v>4294</v>
      </c>
      <c r="B1999" s="799" t="s">
        <v>4295</v>
      </c>
      <c r="C1999" s="798" t="s">
        <v>29</v>
      </c>
    </row>
    <row r="2000" spans="1:4">
      <c r="A2000" s="798" t="s">
        <v>4298</v>
      </c>
      <c r="B2000" s="799" t="s">
        <v>4299</v>
      </c>
      <c r="C2000" s="798" t="s">
        <v>29</v>
      </c>
    </row>
    <row r="2001" spans="1:3">
      <c r="A2001" s="798" t="s">
        <v>4300</v>
      </c>
      <c r="B2001" s="799" t="s">
        <v>4301</v>
      </c>
      <c r="C2001" s="798" t="s">
        <v>29</v>
      </c>
    </row>
    <row r="2002" spans="1:3">
      <c r="A2002" s="2" t="s">
        <v>4302</v>
      </c>
      <c r="B2002" s="2" t="s">
        <v>3533</v>
      </c>
      <c r="C2002" s="395" t="s">
        <v>29</v>
      </c>
    </row>
    <row r="2003" spans="1:3">
      <c r="A2003" s="2" t="s">
        <v>4303</v>
      </c>
      <c r="B2003" s="2" t="s">
        <v>4304</v>
      </c>
      <c r="C2003" s="395" t="s">
        <v>29</v>
      </c>
    </row>
    <row r="2004" spans="1:3">
      <c r="A2004" s="2" t="s">
        <v>4314</v>
      </c>
      <c r="B2004" s="2" t="s">
        <v>4315</v>
      </c>
      <c r="C2004" s="61" t="s">
        <v>29</v>
      </c>
    </row>
    <row r="2005" spans="1:3">
      <c r="A2005" s="2" t="s">
        <v>4319</v>
      </c>
      <c r="B2005" s="2" t="s">
        <v>4320</v>
      </c>
      <c r="C2005" s="61" t="s">
        <v>29</v>
      </c>
    </row>
    <row r="2006" spans="1:3">
      <c r="A2006" s="2" t="s">
        <v>4321</v>
      </c>
      <c r="B2006" s="2" t="s">
        <v>4322</v>
      </c>
      <c r="C2006" s="61" t="s">
        <v>29</v>
      </c>
    </row>
    <row r="2007" spans="1:3">
      <c r="A2007" s="2" t="s">
        <v>4324</v>
      </c>
      <c r="B2007" s="2" t="s">
        <v>4325</v>
      </c>
      <c r="C2007" s="61" t="s">
        <v>29</v>
      </c>
    </row>
    <row r="2008" spans="1:3">
      <c r="A2008" s="373" t="s">
        <v>4329</v>
      </c>
      <c r="B2008" s="374" t="s">
        <v>3129</v>
      </c>
      <c r="C2008" s="373" t="s">
        <v>4330</v>
      </c>
    </row>
    <row r="2009" spans="1:3">
      <c r="A2009" t="s">
        <v>4334</v>
      </c>
      <c r="B2009" t="s">
        <v>3611</v>
      </c>
      <c r="C2009" t="s">
        <v>29</v>
      </c>
    </row>
    <row r="2010" spans="1:3">
      <c r="A2010" s="2" t="s">
        <v>4335</v>
      </c>
      <c r="B2010" s="2" t="s">
        <v>4336</v>
      </c>
      <c r="C2010" s="2" t="s">
        <v>29</v>
      </c>
    </row>
    <row r="2011" spans="1:3">
      <c r="A2011" s="373" t="s">
        <v>4337</v>
      </c>
      <c r="B2011" s="374" t="s">
        <v>4338</v>
      </c>
      <c r="C2011" s="373" t="s">
        <v>29</v>
      </c>
    </row>
    <row r="2012" spans="1:3">
      <c r="A2012" s="2" t="s">
        <v>4339</v>
      </c>
      <c r="B2012" s="2" t="s">
        <v>4278</v>
      </c>
      <c r="C2012" s="61" t="s">
        <v>29</v>
      </c>
    </row>
    <row r="2013" spans="1:3">
      <c r="A2013" s="373" t="s">
        <v>4340</v>
      </c>
      <c r="B2013" s="374" t="s">
        <v>4341</v>
      </c>
      <c r="C2013" s="373" t="s">
        <v>4342</v>
      </c>
    </row>
    <row r="2014" spans="1:3">
      <c r="A2014" s="2" t="s">
        <v>4343</v>
      </c>
      <c r="B2014" s="2" t="s">
        <v>4344</v>
      </c>
      <c r="C2014" s="61" t="s">
        <v>29</v>
      </c>
    </row>
    <row r="2015" spans="1:3">
      <c r="A2015" s="2" t="s">
        <v>4345</v>
      </c>
      <c r="B2015" s="2" t="s">
        <v>3869</v>
      </c>
      <c r="C2015" s="61" t="s">
        <v>29</v>
      </c>
    </row>
    <row r="2016" spans="1:3">
      <c r="A2016" s="2" t="s">
        <v>4346</v>
      </c>
      <c r="B2016" s="2" t="s">
        <v>4347</v>
      </c>
      <c r="C2016" s="61" t="s">
        <v>29</v>
      </c>
    </row>
    <row r="2017" spans="1:3">
      <c r="A2017" s="2" t="s">
        <v>4348</v>
      </c>
      <c r="B2017" s="2" t="s">
        <v>4349</v>
      </c>
      <c r="C2017" s="61" t="s">
        <v>29</v>
      </c>
    </row>
    <row r="2018" spans="1:3">
      <c r="A2018" s="2" t="s">
        <v>4350</v>
      </c>
      <c r="B2018" s="2" t="s">
        <v>4351</v>
      </c>
      <c r="C2018" s="61" t="s">
        <v>29</v>
      </c>
    </row>
    <row r="2019" spans="1:3">
      <c r="A2019" s="2" t="s">
        <v>4353</v>
      </c>
      <c r="B2019" s="2" t="s">
        <v>3251</v>
      </c>
      <c r="C2019" s="61" t="s">
        <v>29</v>
      </c>
    </row>
    <row r="2020" spans="1:3">
      <c r="A2020" s="2" t="s">
        <v>4354</v>
      </c>
      <c r="B2020" s="2" t="s">
        <v>642</v>
      </c>
      <c r="C2020" s="61" t="s">
        <v>29</v>
      </c>
    </row>
    <row r="2021" spans="1:3">
      <c r="A2021" s="61" t="s">
        <v>4405</v>
      </c>
      <c r="B2021" s="61" t="s">
        <v>4543</v>
      </c>
      <c r="C2021" s="61" t="s">
        <v>29</v>
      </c>
    </row>
    <row r="2022" spans="1:3">
      <c r="A2022" s="2" t="s">
        <v>4355</v>
      </c>
      <c r="B2022" s="2" t="s">
        <v>4099</v>
      </c>
    </row>
    <row r="2023" spans="1:3">
      <c r="A2023" s="2" t="s">
        <v>4357</v>
      </c>
      <c r="B2023" s="2" t="s">
        <v>4356</v>
      </c>
    </row>
    <row r="2024" spans="1:3">
      <c r="A2024" s="2" t="s">
        <v>4358</v>
      </c>
      <c r="B2024" s="2" t="s">
        <v>4359</v>
      </c>
      <c r="C2024" s="2" t="s">
        <v>29</v>
      </c>
    </row>
    <row r="2025" spans="1:3">
      <c r="A2025" s="373" t="s">
        <v>4360</v>
      </c>
      <c r="B2025" s="374" t="s">
        <v>4361</v>
      </c>
      <c r="C2025" s="373" t="s">
        <v>29</v>
      </c>
    </row>
    <row r="2026" spans="1:3">
      <c r="A2026" s="373" t="s">
        <v>4362</v>
      </c>
      <c r="B2026" s="374" t="s">
        <v>3485</v>
      </c>
      <c r="C2026" s="373" t="s">
        <v>29</v>
      </c>
    </row>
    <row r="2027" spans="1:3">
      <c r="A2027" s="373" t="s">
        <v>4363</v>
      </c>
      <c r="B2027" s="374" t="s">
        <v>4364</v>
      </c>
      <c r="C2027" s="2" t="s">
        <v>29</v>
      </c>
    </row>
    <row r="2028" spans="1:3">
      <c r="A2028" s="373" t="s">
        <v>338</v>
      </c>
      <c r="B2028" s="374" t="s">
        <v>4365</v>
      </c>
      <c r="C2028" s="373" t="s">
        <v>29</v>
      </c>
    </row>
    <row r="2029" spans="1:3">
      <c r="A2029" s="2" t="s">
        <v>4366</v>
      </c>
      <c r="B2029" s="2" t="s">
        <v>4359</v>
      </c>
      <c r="C2029" s="61" t="s">
        <v>29</v>
      </c>
    </row>
    <row r="2030" spans="1:3">
      <c r="A2030" s="2" t="s">
        <v>4369</v>
      </c>
      <c r="B2030" s="2" t="s">
        <v>4299</v>
      </c>
      <c r="C2030" s="2" t="s">
        <v>29</v>
      </c>
    </row>
    <row r="2031" spans="1:3">
      <c r="A2031" s="2" t="s">
        <v>4370</v>
      </c>
      <c r="B2031" s="2" t="s">
        <v>4315</v>
      </c>
      <c r="C2031" s="2" t="s">
        <v>29</v>
      </c>
    </row>
    <row r="2032" spans="1:3">
      <c r="A2032" s="2" t="s">
        <v>4371</v>
      </c>
      <c r="B2032" s="2" t="s">
        <v>4372</v>
      </c>
      <c r="C2032" s="2" t="s">
        <v>29</v>
      </c>
    </row>
    <row r="2033" spans="1:3">
      <c r="A2033" t="s">
        <v>4378</v>
      </c>
      <c r="B2033" t="s">
        <v>4379</v>
      </c>
      <c r="C2033" t="s">
        <v>29</v>
      </c>
    </row>
    <row r="2034" spans="1:3">
      <c r="A2034" t="s">
        <v>4380</v>
      </c>
      <c r="B2034" t="s">
        <v>2478</v>
      </c>
      <c r="C2034" t="s">
        <v>29</v>
      </c>
    </row>
    <row r="2035" spans="1:3">
      <c r="A2035" s="2" t="s">
        <v>4381</v>
      </c>
      <c r="B2035" s="2" t="s">
        <v>4382</v>
      </c>
    </row>
    <row r="2036" spans="1:3">
      <c r="A2036" s="373" t="s">
        <v>4383</v>
      </c>
      <c r="B2036" s="374" t="s">
        <v>4384</v>
      </c>
      <c r="C2036" s="373" t="s">
        <v>29</v>
      </c>
    </row>
    <row r="2037" spans="1:3">
      <c r="A2037" s="2" t="s">
        <v>4386</v>
      </c>
      <c r="B2037" s="2" t="s">
        <v>4387</v>
      </c>
      <c r="C2037" s="2" t="s">
        <v>29</v>
      </c>
    </row>
    <row r="2038" spans="1:3">
      <c r="A2038" t="s">
        <v>4388</v>
      </c>
      <c r="B2038" t="s">
        <v>4389</v>
      </c>
      <c r="C2038" t="s">
        <v>29</v>
      </c>
    </row>
    <row r="2039" spans="1:3">
      <c r="A2039" s="373" t="s">
        <v>4390</v>
      </c>
      <c r="B2039" s="374" t="s">
        <v>4391</v>
      </c>
      <c r="C2039" s="373" t="s">
        <v>29</v>
      </c>
    </row>
    <row r="2040" spans="1:3">
      <c r="A2040" s="373" t="s">
        <v>4392</v>
      </c>
      <c r="B2040" s="374" t="s">
        <v>4393</v>
      </c>
      <c r="C2040" s="373" t="s">
        <v>29</v>
      </c>
    </row>
    <row r="2041" spans="1:3">
      <c r="A2041" s="373" t="s">
        <v>4380</v>
      </c>
      <c r="B2041" s="374" t="s">
        <v>2478</v>
      </c>
      <c r="C2041" s="373" t="s">
        <v>4400</v>
      </c>
    </row>
    <row r="2042" spans="1:3">
      <c r="A2042" s="373" t="s">
        <v>4381</v>
      </c>
      <c r="B2042" s="374" t="s">
        <v>4382</v>
      </c>
      <c r="C2042" s="373" t="s">
        <v>29</v>
      </c>
    </row>
    <row r="2043" spans="1:3">
      <c r="A2043" s="373" t="s">
        <v>4383</v>
      </c>
      <c r="B2043" s="374" t="s">
        <v>4384</v>
      </c>
      <c r="C2043" s="373" t="s">
        <v>29</v>
      </c>
    </row>
    <row r="2044" spans="1:3">
      <c r="A2044" s="373" t="s">
        <v>1253</v>
      </c>
      <c r="B2044" s="374" t="s">
        <v>1254</v>
      </c>
      <c r="C2044" s="373"/>
    </row>
    <row r="2045" spans="1:3">
      <c r="A2045" s="373" t="s">
        <v>4390</v>
      </c>
      <c r="B2045" s="374" t="s">
        <v>4391</v>
      </c>
      <c r="C2045" s="373" t="s">
        <v>29</v>
      </c>
    </row>
    <row r="2046" spans="1:3">
      <c r="A2046" s="373" t="s">
        <v>4401</v>
      </c>
      <c r="B2046" s="374" t="s">
        <v>4402</v>
      </c>
      <c r="C2046" s="373" t="s">
        <v>29</v>
      </c>
    </row>
    <row r="2047" spans="1:3">
      <c r="A2047" s="373" t="s">
        <v>4403</v>
      </c>
      <c r="B2047" s="374" t="s">
        <v>4404</v>
      </c>
      <c r="C2047" s="373" t="s">
        <v>29</v>
      </c>
    </row>
    <row r="2048" spans="1:3">
      <c r="A2048" s="373" t="s">
        <v>4381</v>
      </c>
      <c r="B2048" s="374" t="s">
        <v>4382</v>
      </c>
      <c r="C2048" s="373" t="s">
        <v>29</v>
      </c>
    </row>
    <row r="2049" spans="1:3">
      <c r="A2049" s="373" t="s">
        <v>4383</v>
      </c>
      <c r="B2049" s="374" t="s">
        <v>4384</v>
      </c>
      <c r="C2049" s="373" t="s">
        <v>29</v>
      </c>
    </row>
    <row r="2050" spans="1:3">
      <c r="A2050" s="373" t="s">
        <v>1253</v>
      </c>
      <c r="B2050" s="374" t="s">
        <v>1254</v>
      </c>
      <c r="C2050" s="373"/>
    </row>
    <row r="2051" spans="1:3">
      <c r="A2051" s="373" t="s">
        <v>4390</v>
      </c>
      <c r="B2051" s="374" t="s">
        <v>4391</v>
      </c>
      <c r="C2051" s="373" t="s">
        <v>29</v>
      </c>
    </row>
    <row r="2052" spans="1:3">
      <c r="A2052" s="373" t="s">
        <v>4392</v>
      </c>
      <c r="B2052" s="374" t="s">
        <v>4393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4406</v>
      </c>
      <c r="B2054" s="2" t="s">
        <v>3984</v>
      </c>
      <c r="C2054" s="61" t="s">
        <v>29</v>
      </c>
    </row>
    <row r="2055" spans="1:3">
      <c r="A2055" s="2" t="s">
        <v>4410</v>
      </c>
      <c r="B2055" s="2" t="s">
        <v>4411</v>
      </c>
      <c r="C2055" s="61" t="s">
        <v>29</v>
      </c>
    </row>
    <row r="2056" spans="1:3">
      <c r="A2056" s="373" t="s">
        <v>3118</v>
      </c>
      <c r="B2056" s="374" t="s">
        <v>1952</v>
      </c>
      <c r="C2056" s="373" t="s">
        <v>1953</v>
      </c>
    </row>
    <row r="2057" spans="1:3">
      <c r="A2057" s="373" t="s">
        <v>4413</v>
      </c>
      <c r="B2057" s="374" t="s">
        <v>4414</v>
      </c>
      <c r="C2057" s="373" t="s">
        <v>29</v>
      </c>
    </row>
    <row r="2058" spans="1:3">
      <c r="A2058" s="2" t="s">
        <v>4415</v>
      </c>
      <c r="B2058" s="2" t="s">
        <v>2801</v>
      </c>
      <c r="C2058" s="61" t="s">
        <v>4416</v>
      </c>
    </row>
    <row r="2059" spans="1:3">
      <c r="A2059" s="2" t="s">
        <v>4417</v>
      </c>
      <c r="B2059" s="2" t="s">
        <v>3427</v>
      </c>
    </row>
    <row r="2060" spans="1:3" ht="15">
      <c r="A2060" s="375" t="s">
        <v>4428</v>
      </c>
      <c r="B2060" s="2" t="s">
        <v>3819</v>
      </c>
      <c r="C2060" s="965" t="s">
        <v>4418</v>
      </c>
    </row>
    <row r="2061" spans="1:3" ht="15">
      <c r="A2061" s="2" t="s">
        <v>3901</v>
      </c>
      <c r="B2061" s="966" t="s">
        <v>3902</v>
      </c>
      <c r="C2061" s="966" t="s">
        <v>4419</v>
      </c>
    </row>
    <row r="2062" spans="1:3" ht="15">
      <c r="A2062" s="2" t="s">
        <v>4078</v>
      </c>
      <c r="B2062" s="966" t="s">
        <v>4077</v>
      </c>
      <c r="C2062" s="966" t="s">
        <v>4420</v>
      </c>
    </row>
    <row r="2063" spans="1:3" ht="15">
      <c r="A2063" s="2" t="s">
        <v>4164</v>
      </c>
      <c r="B2063" s="967" t="s">
        <v>4165</v>
      </c>
      <c r="C2063" s="967" t="s">
        <v>4421</v>
      </c>
    </row>
    <row r="2064" spans="1:3" ht="15">
      <c r="A2064" s="2" t="s">
        <v>3824</v>
      </c>
      <c r="B2064" s="965" t="s">
        <v>3825</v>
      </c>
      <c r="C2064" s="965" t="s">
        <v>4422</v>
      </c>
    </row>
    <row r="2065" spans="1:3" ht="15">
      <c r="A2065" s="2" t="s">
        <v>3977</v>
      </c>
      <c r="B2065" s="966" t="s">
        <v>3978</v>
      </c>
      <c r="C2065" s="966" t="s">
        <v>4423</v>
      </c>
    </row>
    <row r="2066" spans="1:3" ht="15">
      <c r="A2066" s="2" t="s">
        <v>4217</v>
      </c>
      <c r="B2066" s="967" t="s">
        <v>4218</v>
      </c>
      <c r="C2066" s="967" t="s">
        <v>4424</v>
      </c>
    </row>
    <row r="2067" spans="1:3">
      <c r="A2067" s="2" t="s">
        <v>3914</v>
      </c>
      <c r="B2067" s="2" t="s">
        <v>3915</v>
      </c>
      <c r="C2067" s="927" t="s">
        <v>4326</v>
      </c>
    </row>
    <row r="2068" spans="1:3" ht="15">
      <c r="A2068" s="2" t="s">
        <v>4096</v>
      </c>
      <c r="B2068" s="967" t="s">
        <v>4097</v>
      </c>
      <c r="C2068" s="967" t="s">
        <v>4425</v>
      </c>
    </row>
    <row r="2069" spans="1:3" ht="15">
      <c r="A2069" s="2" t="s">
        <v>3979</v>
      </c>
      <c r="B2069" s="965" t="s">
        <v>3980</v>
      </c>
      <c r="C2069" s="965" t="s">
        <v>4426</v>
      </c>
    </row>
    <row r="2070" spans="1:3" ht="15">
      <c r="A2070" s="2" t="s">
        <v>4230</v>
      </c>
      <c r="B2070" s="967" t="s">
        <v>4231</v>
      </c>
      <c r="C2070" s="967" t="s">
        <v>4427</v>
      </c>
    </row>
    <row r="2071" spans="1:3">
      <c r="A2071" s="2" t="s">
        <v>4430</v>
      </c>
      <c r="B2071" s="2" t="s">
        <v>4431</v>
      </c>
      <c r="C2071" s="2" t="s">
        <v>4432</v>
      </c>
    </row>
    <row r="2072" spans="1:3">
      <c r="A2072" s="978" t="s">
        <v>3669</v>
      </c>
      <c r="B2072" s="978" t="s">
        <v>3670</v>
      </c>
      <c r="C2072" s="978" t="s">
        <v>29</v>
      </c>
    </row>
    <row r="2073" spans="1:3">
      <c r="A2073" s="978" t="s">
        <v>4436</v>
      </c>
      <c r="B2073" s="978" t="s">
        <v>4437</v>
      </c>
      <c r="C2073" s="978" t="s">
        <v>29</v>
      </c>
    </row>
    <row r="2074" spans="1:3">
      <c r="A2074" s="373" t="s">
        <v>4444</v>
      </c>
      <c r="B2074" s="374" t="s">
        <v>4445</v>
      </c>
      <c r="C2074" s="373" t="s">
        <v>29</v>
      </c>
    </row>
    <row r="2075" spans="1:3">
      <c r="A2075" s="373" t="s">
        <v>4446</v>
      </c>
      <c r="B2075" s="374" t="s">
        <v>4447</v>
      </c>
      <c r="C2075" s="373" t="s">
        <v>29</v>
      </c>
    </row>
    <row r="2076" spans="1:3">
      <c r="A2076" s="373" t="s">
        <v>4448</v>
      </c>
      <c r="B2076" s="374" t="s">
        <v>4449</v>
      </c>
      <c r="C2076" s="373" t="s">
        <v>29</v>
      </c>
    </row>
    <row r="2077" spans="1:3">
      <c r="A2077" s="373" t="s">
        <v>4452</v>
      </c>
      <c r="B2077" s="374" t="s">
        <v>4006</v>
      </c>
      <c r="C2077" s="373" t="s">
        <v>29</v>
      </c>
    </row>
    <row r="2078" spans="1:3" ht="15">
      <c r="A2078" s="445" t="s">
        <v>4453</v>
      </c>
      <c r="B2078" s="445" t="s">
        <v>2478</v>
      </c>
      <c r="C2078" s="445" t="s">
        <v>4454</v>
      </c>
    </row>
    <row r="2079" spans="1:3">
      <c r="A2079" s="373" t="s">
        <v>4455</v>
      </c>
      <c r="B2079" s="374" t="s">
        <v>4456</v>
      </c>
      <c r="C2079" s="373" t="s">
        <v>29</v>
      </c>
    </row>
    <row r="2080" spans="1:3">
      <c r="A2080" s="373" t="s">
        <v>4457</v>
      </c>
      <c r="B2080" s="374" t="s">
        <v>2705</v>
      </c>
      <c r="C2080" s="373" t="s">
        <v>2706</v>
      </c>
    </row>
    <row r="2081" spans="1:3">
      <c r="A2081" s="978" t="s">
        <v>4458</v>
      </c>
      <c r="B2081" s="978" t="s">
        <v>4459</v>
      </c>
      <c r="C2081" s="978" t="s">
        <v>29</v>
      </c>
    </row>
    <row r="2082" spans="1:3">
      <c r="A2082" s="373" t="s">
        <v>4452</v>
      </c>
      <c r="B2082" s="374" t="s">
        <v>4006</v>
      </c>
      <c r="C2082" s="373" t="s">
        <v>29</v>
      </c>
    </row>
    <row r="2083" spans="1:3">
      <c r="A2083" s="373" t="s">
        <v>4460</v>
      </c>
      <c r="B2083" s="374" t="s">
        <v>2749</v>
      </c>
      <c r="C2083" s="373"/>
    </row>
    <row r="2084" spans="1:3">
      <c r="A2084" s="373" t="s">
        <v>4461</v>
      </c>
      <c r="B2084" s="374" t="s">
        <v>2694</v>
      </c>
      <c r="C2084" s="373" t="s">
        <v>29</v>
      </c>
    </row>
    <row r="2085" spans="1:3">
      <c r="A2085" s="373" t="s">
        <v>4462</v>
      </c>
      <c r="B2085" s="374" t="s">
        <v>636</v>
      </c>
      <c r="C2085" s="373" t="s">
        <v>29</v>
      </c>
    </row>
    <row r="2086" spans="1:3">
      <c r="A2086" s="2" t="s">
        <v>4463</v>
      </c>
      <c r="B2086" s="2" t="s">
        <v>4464</v>
      </c>
      <c r="C2086" s="2" t="s">
        <v>29</v>
      </c>
    </row>
    <row r="2087" spans="1:3">
      <c r="A2087" s="2" t="s">
        <v>4468</v>
      </c>
      <c r="B2087" s="2" t="s">
        <v>4465</v>
      </c>
    </row>
    <row r="2088" spans="1:3">
      <c r="A2088" s="2" t="s">
        <v>4470</v>
      </c>
      <c r="B2088" s="2" t="s">
        <v>4466</v>
      </c>
    </row>
    <row r="2089" spans="1:3">
      <c r="A2089" s="2" t="s">
        <v>4469</v>
      </c>
      <c r="B2089" s="2" t="s">
        <v>4467</v>
      </c>
    </row>
    <row r="2090" spans="1:3">
      <c r="A2090" s="2" t="s">
        <v>4483</v>
      </c>
      <c r="B2090" s="2" t="s">
        <v>4484</v>
      </c>
      <c r="C2090" s="2" t="s">
        <v>29</v>
      </c>
    </row>
    <row r="2091" spans="1:3">
      <c r="A2091" s="2" t="s">
        <v>4489</v>
      </c>
      <c r="B2091" s="2" t="s">
        <v>4349</v>
      </c>
      <c r="C2091" s="2" t="s">
        <v>29</v>
      </c>
    </row>
    <row r="2092" spans="1:3">
      <c r="A2092" s="2" t="s">
        <v>4490</v>
      </c>
      <c r="B2092" s="2" t="s">
        <v>4491</v>
      </c>
      <c r="C2092" s="61" t="s">
        <v>29</v>
      </c>
    </row>
    <row r="2093" spans="1:3">
      <c r="A2093" s="2" t="s">
        <v>4492</v>
      </c>
      <c r="B2093" s="2" t="s">
        <v>3565</v>
      </c>
      <c r="C2093" s="61" t="s">
        <v>29</v>
      </c>
    </row>
    <row r="2094" spans="1:3">
      <c r="A2094" s="2" t="s">
        <v>4493</v>
      </c>
      <c r="B2094" s="2" t="s">
        <v>4494</v>
      </c>
      <c r="C2094" s="61" t="s">
        <v>29</v>
      </c>
    </row>
    <row r="2095" spans="1:3">
      <c r="A2095" s="2" t="s">
        <v>4495</v>
      </c>
      <c r="B2095" s="2" t="s">
        <v>4496</v>
      </c>
      <c r="C2095" s="61" t="s">
        <v>29</v>
      </c>
    </row>
    <row r="2096" spans="1:3">
      <c r="A2096" s="978" t="s">
        <v>4497</v>
      </c>
      <c r="B2096" s="978" t="s">
        <v>2749</v>
      </c>
      <c r="C2096" s="978" t="s">
        <v>2750</v>
      </c>
    </row>
    <row r="2097" spans="1:3">
      <c r="A2097" s="373" t="s">
        <v>4498</v>
      </c>
      <c r="B2097" s="374" t="s">
        <v>4499</v>
      </c>
      <c r="C2097" s="373" t="s">
        <v>29</v>
      </c>
    </row>
    <row r="2098" spans="1:3">
      <c r="A2098" s="2" t="s">
        <v>4500</v>
      </c>
      <c r="B2098" s="2" t="s">
        <v>4501</v>
      </c>
      <c r="C2098" s="61" t="s">
        <v>29</v>
      </c>
    </row>
    <row r="2099" spans="1:3">
      <c r="A2099" s="373" t="s">
        <v>4503</v>
      </c>
      <c r="B2099" s="374" t="s">
        <v>4504</v>
      </c>
      <c r="C2099" s="373" t="s">
        <v>29</v>
      </c>
    </row>
    <row r="2100" spans="1:3">
      <c r="A2100" s="373" t="s">
        <v>4505</v>
      </c>
      <c r="B2100" s="374" t="s">
        <v>3744</v>
      </c>
      <c r="C2100" s="373" t="s">
        <v>29</v>
      </c>
    </row>
    <row r="2101" spans="1:3">
      <c r="A2101" s="373" t="s">
        <v>4506</v>
      </c>
      <c r="B2101" s="374" t="s">
        <v>2879</v>
      </c>
      <c r="C2101" s="373" t="s">
        <v>29</v>
      </c>
    </row>
    <row r="2102" spans="1:3">
      <c r="A2102" s="2" t="s">
        <v>4510</v>
      </c>
      <c r="B2102" s="2" t="s">
        <v>4509</v>
      </c>
      <c r="C2102" s="61" t="s">
        <v>29</v>
      </c>
    </row>
    <row r="2103" spans="1:3">
      <c r="A2103" s="373" t="s">
        <v>4514</v>
      </c>
      <c r="B2103" s="374" t="s">
        <v>2572</v>
      </c>
      <c r="C2103" s="373" t="s">
        <v>29</v>
      </c>
    </row>
    <row r="2104" spans="1:3">
      <c r="A2104" s="2" t="s">
        <v>4516</v>
      </c>
      <c r="B2104" s="2" t="s">
        <v>4515</v>
      </c>
    </row>
    <row r="2105" spans="1:3">
      <c r="A2105" s="373" t="s">
        <v>4517</v>
      </c>
      <c r="B2105" s="374" t="s">
        <v>4518</v>
      </c>
      <c r="C2105" s="373" t="s">
        <v>29</v>
      </c>
    </row>
    <row r="2106" spans="1:3">
      <c r="A2106" s="2" t="s">
        <v>4519</v>
      </c>
      <c r="B2106" s="2" t="s">
        <v>3971</v>
      </c>
      <c r="C2106" s="2" t="s">
        <v>29</v>
      </c>
    </row>
    <row r="2107" spans="1:3">
      <c r="A2107" s="373" t="s">
        <v>4520</v>
      </c>
      <c r="B2107" s="374" t="s">
        <v>4521</v>
      </c>
      <c r="C2107" s="373" t="s">
        <v>29</v>
      </c>
    </row>
    <row r="2108" spans="1:3">
      <c r="A2108" s="373" t="s">
        <v>4524</v>
      </c>
      <c r="B2108" s="374" t="s">
        <v>4053</v>
      </c>
      <c r="C2108" s="373" t="s">
        <v>29</v>
      </c>
    </row>
    <row r="2109" spans="1:3">
      <c r="A2109" s="2" t="s">
        <v>4525</v>
      </c>
      <c r="B2109" s="2" t="s">
        <v>4526</v>
      </c>
      <c r="C2109" s="2" t="s">
        <v>29</v>
      </c>
    </row>
    <row r="2110" spans="1:3">
      <c r="A2110" s="2" t="s">
        <v>4527</v>
      </c>
      <c r="B2110" s="2" t="s">
        <v>4528</v>
      </c>
      <c r="C2110" s="2" t="s">
        <v>29</v>
      </c>
    </row>
    <row r="2111" spans="1:3">
      <c r="A2111" s="978" t="s">
        <v>4529</v>
      </c>
      <c r="B2111" s="978" t="s">
        <v>4530</v>
      </c>
      <c r="C2111" s="978" t="s">
        <v>29</v>
      </c>
    </row>
    <row r="2112" spans="1:3">
      <c r="A2112" s="978" t="s">
        <v>354</v>
      </c>
      <c r="B2112" s="978" t="s">
        <v>4531</v>
      </c>
      <c r="C2112" s="978" t="s">
        <v>29</v>
      </c>
    </row>
    <row r="2113" spans="1:3">
      <c r="B2113" s="374" t="s">
        <v>4533</v>
      </c>
      <c r="C2113" s="373" t="s">
        <v>4534</v>
      </c>
    </row>
    <row r="2114" spans="1:3">
      <c r="A2114" s="373" t="s">
        <v>4535</v>
      </c>
      <c r="B2114" s="374" t="s">
        <v>4536</v>
      </c>
      <c r="C2114" s="373" t="s">
        <v>29</v>
      </c>
    </row>
    <row r="2115" spans="1:3">
      <c r="A2115" s="2" t="s">
        <v>4538</v>
      </c>
      <c r="B2115" s="2" t="s">
        <v>4393</v>
      </c>
      <c r="C2115" s="2" t="s">
        <v>29</v>
      </c>
    </row>
    <row r="2116" spans="1:3">
      <c r="A2116" s="373" t="s">
        <v>4539</v>
      </c>
      <c r="B2116" s="374" t="s">
        <v>3803</v>
      </c>
      <c r="C2116" s="373" t="s">
        <v>29</v>
      </c>
    </row>
    <row r="2117" spans="1:3">
      <c r="A2117" s="2" t="s">
        <v>4540</v>
      </c>
      <c r="B2117" s="2" t="s">
        <v>4541</v>
      </c>
      <c r="C2117" s="2" t="s">
        <v>29</v>
      </c>
    </row>
    <row r="2118" spans="1:3">
      <c r="A2118" s="2" t="s">
        <v>4542</v>
      </c>
      <c r="B2118" s="2" t="s">
        <v>4504</v>
      </c>
      <c r="C2118" s="2" t="s">
        <v>29</v>
      </c>
    </row>
    <row r="2119" spans="1:3">
      <c r="A2119" s="61" t="s">
        <v>4544</v>
      </c>
      <c r="B2119" s="2" t="s">
        <v>648</v>
      </c>
      <c r="C2119" s="2" t="s">
        <v>649</v>
      </c>
    </row>
    <row r="2120" spans="1:3">
      <c r="A2120" s="373" t="s">
        <v>4545</v>
      </c>
      <c r="B2120" s="374" t="s">
        <v>4546</v>
      </c>
      <c r="C2120" s="373" t="s">
        <v>29</v>
      </c>
    </row>
    <row r="2121" spans="1:3">
      <c r="A2121" s="2" t="s">
        <v>4547</v>
      </c>
      <c r="B2121" s="2" t="s">
        <v>4548</v>
      </c>
      <c r="C2121" s="2" t="s">
        <v>29</v>
      </c>
    </row>
    <row r="2122" spans="1:3">
      <c r="A2122" s="373" t="s">
        <v>4549</v>
      </c>
      <c r="B2122" s="374" t="s">
        <v>4550</v>
      </c>
      <c r="C2122" s="373" t="s">
        <v>29</v>
      </c>
    </row>
    <row r="2123" spans="1:3">
      <c r="A2123" s="2" t="s">
        <v>4551</v>
      </c>
      <c r="B2123" s="2" t="s">
        <v>4552</v>
      </c>
      <c r="C2123" s="61" t="s">
        <v>29</v>
      </c>
    </row>
    <row r="2124" spans="1:3">
      <c r="A2124" s="373" t="s">
        <v>4593</v>
      </c>
      <c r="B2124" s="374" t="s">
        <v>4594</v>
      </c>
      <c r="C2124" s="373" t="s">
        <v>4595</v>
      </c>
    </row>
    <row r="2125" spans="1:3">
      <c r="A2125" s="373" t="s">
        <v>4596</v>
      </c>
      <c r="B2125" s="374" t="s">
        <v>4597</v>
      </c>
      <c r="C2125" s="373" t="s">
        <v>29</v>
      </c>
    </row>
    <row r="2126" spans="1:3">
      <c r="A2126" s="373" t="s">
        <v>4598</v>
      </c>
      <c r="B2126" s="374" t="s">
        <v>1695</v>
      </c>
      <c r="C2126" s="373" t="s">
        <v>4599</v>
      </c>
    </row>
    <row r="2127" spans="1:3">
      <c r="A2127" s="2" t="s">
        <v>4604</v>
      </c>
      <c r="B2127" s="2" t="s">
        <v>4605</v>
      </c>
      <c r="C2127" s="2" t="s">
        <v>4606</v>
      </c>
    </row>
    <row r="2128" spans="1:3">
      <c r="A2128" s="2" t="s">
        <v>4607</v>
      </c>
      <c r="B2128" s="2" t="s">
        <v>4608</v>
      </c>
      <c r="C2128" s="2" t="s">
        <v>29</v>
      </c>
    </row>
    <row r="2129" spans="1:3">
      <c r="A2129" s="373" t="s">
        <v>4609</v>
      </c>
      <c r="B2129" s="374" t="s">
        <v>3364</v>
      </c>
      <c r="C2129" s="373" t="s">
        <v>29</v>
      </c>
    </row>
    <row r="2130" spans="1:3">
      <c r="A2130" s="2" t="s">
        <v>4610</v>
      </c>
      <c r="B2130" s="2" t="s">
        <v>2411</v>
      </c>
      <c r="C2130" s="2" t="s">
        <v>29</v>
      </c>
    </row>
    <row r="2131" spans="1:3">
      <c r="A2131" s="373" t="s">
        <v>4612</v>
      </c>
      <c r="B2131" s="374" t="s">
        <v>4613</v>
      </c>
      <c r="C2131" s="373" t="s">
        <v>29</v>
      </c>
    </row>
    <row r="2132" spans="1:3">
      <c r="A2132" s="2" t="s">
        <v>4614</v>
      </c>
      <c r="B2132" s="2" t="s">
        <v>4459</v>
      </c>
      <c r="C2132" s="2" t="s">
        <v>29</v>
      </c>
    </row>
    <row r="2133" spans="1:3">
      <c r="A2133" s="373" t="s">
        <v>1668</v>
      </c>
      <c r="B2133" s="374" t="s">
        <v>4616</v>
      </c>
      <c r="C2133" s="373" t="s">
        <v>4617</v>
      </c>
    </row>
    <row r="2134" spans="1:3">
      <c r="A2134" s="373" t="s">
        <v>4618</v>
      </c>
      <c r="B2134" s="374" t="s">
        <v>4619</v>
      </c>
      <c r="C2134" s="373" t="s">
        <v>29</v>
      </c>
    </row>
    <row r="2135" spans="1:3">
      <c r="A2135" s="2" t="s">
        <v>4772</v>
      </c>
      <c r="B2135" s="2" t="s">
        <v>2780</v>
      </c>
      <c r="C2135" s="61" t="s">
        <v>29</v>
      </c>
    </row>
    <row r="2136" spans="1:3">
      <c r="A2136" s="2" t="s">
        <v>4817</v>
      </c>
      <c r="B2136" s="2" t="s">
        <v>3381</v>
      </c>
      <c r="C2136" s="61" t="s">
        <v>29</v>
      </c>
    </row>
    <row r="2137" spans="1:3">
      <c r="A2137" s="373" t="s">
        <v>4948</v>
      </c>
      <c r="B2137" s="374" t="s">
        <v>2645</v>
      </c>
      <c r="C2137" s="373" t="s">
        <v>2646</v>
      </c>
    </row>
    <row r="2138" spans="1:3">
      <c r="A2138" s="373" t="s">
        <v>4954</v>
      </c>
      <c r="B2138" s="374" t="s">
        <v>4955</v>
      </c>
      <c r="C2138" s="373" t="s">
        <v>29</v>
      </c>
    </row>
    <row r="2139" spans="1:3">
      <c r="A2139" s="373" t="s">
        <v>4175</v>
      </c>
      <c r="B2139" s="374" t="s">
        <v>4176</v>
      </c>
      <c r="C2139" s="373" t="s">
        <v>29</v>
      </c>
    </row>
    <row r="2140" spans="1:3">
      <c r="A2140" s="373" t="s">
        <v>4960</v>
      </c>
      <c r="B2140" s="374" t="s">
        <v>4961</v>
      </c>
      <c r="C2140" s="373" t="s">
        <v>29</v>
      </c>
    </row>
    <row r="2141" spans="1:3">
      <c r="A2141" s="373" t="s">
        <v>4104</v>
      </c>
      <c r="B2141" s="374" t="s">
        <v>4103</v>
      </c>
      <c r="C2141" s="373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 Jian Lei</cp:lastModifiedBy>
  <cp:revision>1</cp:revision>
  <cp:lastPrinted>2016-04-26T07:27:00Z</cp:lastPrinted>
  <dcterms:created xsi:type="dcterms:W3CDTF">2008-01-09T05:15:00Z</dcterms:created>
  <dcterms:modified xsi:type="dcterms:W3CDTF">2019-07-30T03:37:02Z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