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4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O33" i="12" l="1"/>
  <c r="O34" i="12"/>
  <c r="O32" i="12"/>
  <c r="N33" i="12"/>
  <c r="N34" i="12"/>
  <c r="N32" i="12"/>
  <c r="C43" i="12" l="1"/>
  <c r="C44" i="12"/>
  <c r="C41" i="12"/>
  <c r="F40" i="11"/>
  <c r="F41" i="11"/>
  <c r="F42" i="11"/>
  <c r="F45" i="6"/>
  <c r="F46" i="6"/>
  <c r="F44" i="2"/>
  <c r="F41" i="2"/>
  <c r="F34" i="11" l="1"/>
  <c r="F32" i="11"/>
  <c r="F30" i="11"/>
  <c r="F80" i="10" l="1"/>
  <c r="F81" i="10"/>
  <c r="F77" i="10"/>
  <c r="F135" i="3" l="1"/>
  <c r="C97" i="3"/>
  <c r="C96" i="3"/>
  <c r="C95" i="3"/>
  <c r="C94" i="3"/>
  <c r="C93" i="3"/>
  <c r="F58" i="3"/>
  <c r="C43" i="11" l="1"/>
  <c r="C41" i="7" l="1"/>
  <c r="D41" i="7" s="1"/>
  <c r="C42" i="7"/>
  <c r="D42" i="7" s="1"/>
  <c r="C43" i="7"/>
  <c r="D43" i="7" s="1"/>
  <c r="C44" i="7"/>
  <c r="M40" i="7"/>
  <c r="K40" i="7"/>
  <c r="C40" i="7"/>
  <c r="D40" i="7" s="1"/>
  <c r="F44" i="7"/>
  <c r="E44" i="7" s="1"/>
  <c r="F43" i="7"/>
  <c r="E43" i="7" s="1"/>
  <c r="F42" i="7"/>
  <c r="E42" i="7" s="1"/>
  <c r="J41" i="7"/>
  <c r="J42" i="7" s="1"/>
  <c r="J43" i="7" s="1"/>
  <c r="M43" i="7" s="1"/>
  <c r="F41" i="7"/>
  <c r="E41" i="7" s="1"/>
  <c r="A41" i="7"/>
  <c r="A42" i="7" s="1"/>
  <c r="A43" i="7" s="1"/>
  <c r="A44" i="7" s="1"/>
  <c r="I40" i="7"/>
  <c r="F40" i="7"/>
  <c r="E40" i="7" s="1"/>
  <c r="F126" i="3"/>
  <c r="F128" i="3"/>
  <c r="F127" i="3"/>
  <c r="H52" i="12"/>
  <c r="H53" i="12" s="1"/>
  <c r="L52" i="12"/>
  <c r="M52" i="12"/>
  <c r="N52" i="12"/>
  <c r="M40" i="12"/>
  <c r="L40" i="12"/>
  <c r="P40" i="12"/>
  <c r="O40" i="12"/>
  <c r="N40" i="12"/>
  <c r="F43" i="11"/>
  <c r="N30" i="11"/>
  <c r="F13" i="11"/>
  <c r="M70" i="7"/>
  <c r="K70" i="7"/>
  <c r="F47" i="6"/>
  <c r="F43" i="6"/>
  <c r="I41" i="7" l="1"/>
  <c r="H41" i="7" s="1"/>
  <c r="H40" i="7"/>
  <c r="M42" i="7"/>
  <c r="M41" i="7"/>
  <c r="K41" i="7"/>
  <c r="J44" i="7"/>
  <c r="K43" i="7"/>
  <c r="K42" i="7"/>
  <c r="I42" i="7" l="1"/>
  <c r="H42" i="7" s="1"/>
  <c r="K44" i="7"/>
  <c r="M44" i="7"/>
  <c r="K37" i="3"/>
  <c r="N37" i="3"/>
  <c r="M37" i="3"/>
  <c r="L37" i="3"/>
  <c r="I43" i="7" l="1"/>
  <c r="H43" i="7" s="1"/>
  <c r="I44" i="7"/>
  <c r="H44" i="7" s="1"/>
  <c r="N62" i="12"/>
  <c r="L62" i="12"/>
  <c r="C66" i="12"/>
  <c r="D66" i="12"/>
  <c r="E66" i="12"/>
  <c r="F66" i="12"/>
  <c r="I62" i="12"/>
  <c r="H62" i="12" s="1"/>
  <c r="F10" i="11"/>
  <c r="C31" i="7"/>
  <c r="C32" i="7"/>
  <c r="C33" i="7"/>
  <c r="C34" i="7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4" i="11" l="1"/>
  <c r="F31" i="11"/>
  <c r="D33" i="7"/>
  <c r="F13" i="6"/>
  <c r="E13" i="6" s="1"/>
  <c r="F14" i="6"/>
  <c r="E14" i="6" s="1"/>
  <c r="F15" i="6"/>
  <c r="E15" i="6" s="1"/>
  <c r="F16" i="6"/>
  <c r="E16" i="6" s="1"/>
  <c r="F12" i="6"/>
  <c r="E12" i="6" s="1"/>
  <c r="F44" i="6"/>
  <c r="E106" i="3"/>
  <c r="E45" i="2"/>
  <c r="E41" i="2"/>
  <c r="C11" i="11" l="1"/>
  <c r="O12" i="6" l="1"/>
  <c r="N12" i="6"/>
  <c r="M12" i="6"/>
  <c r="L12" i="6"/>
  <c r="K12" i="6"/>
  <c r="F142" i="3" l="1"/>
  <c r="E142" i="3" s="1"/>
  <c r="F11" i="11" l="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E30" i="12" s="1"/>
  <c r="F11" i="12"/>
  <c r="F12" i="12"/>
  <c r="E12" i="12" s="1"/>
  <c r="F13" i="12"/>
  <c r="E13" i="12" s="1"/>
  <c r="F14" i="12"/>
  <c r="E14" i="12" s="1"/>
  <c r="F10" i="12"/>
  <c r="E10" i="12" s="1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N31" i="11" s="1"/>
  <c r="J71" i="7"/>
  <c r="M71" i="7" s="1"/>
  <c r="K71" i="7" l="1"/>
  <c r="F20" i="7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C53" i="12"/>
  <c r="K52" i="12"/>
  <c r="I52" i="12"/>
  <c r="I53" i="12" s="1"/>
  <c r="E52" i="12"/>
  <c r="C52" i="12"/>
  <c r="C42" i="12"/>
  <c r="J41" i="12"/>
  <c r="M42" i="12"/>
  <c r="C34" i="12"/>
  <c r="C33" i="12"/>
  <c r="C32" i="12"/>
  <c r="J31" i="12"/>
  <c r="L31" i="12" s="1"/>
  <c r="M31" i="12" s="1"/>
  <c r="O31" i="12" s="1"/>
  <c r="P31" i="12" s="1"/>
  <c r="L30" i="12"/>
  <c r="M30" i="12" s="1"/>
  <c r="O30" i="12" s="1"/>
  <c r="P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C41" i="1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E58" i="3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E44" i="2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K53" i="12" l="1"/>
  <c r="K54" i="12" s="1"/>
  <c r="K55" i="12" s="1"/>
  <c r="K56" i="12" s="1"/>
  <c r="M53" i="12"/>
  <c r="J54" i="12"/>
  <c r="N53" i="12"/>
  <c r="L53" i="12"/>
  <c r="I32" i="1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L55" i="12" l="1"/>
  <c r="M55" i="12"/>
  <c r="N55" i="12"/>
  <c r="N54" i="12"/>
  <c r="L54" i="12"/>
  <c r="M54" i="12"/>
  <c r="I54" i="12"/>
  <c r="I55" i="12" s="1"/>
  <c r="I56" i="12" s="1"/>
  <c r="J56" i="12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Q13" i="12"/>
  <c r="L13" i="12"/>
  <c r="M13" i="12"/>
  <c r="N13" i="12" s="1"/>
  <c r="O13" i="12" s="1"/>
  <c r="P13" i="12" s="1"/>
  <c r="M14" i="12"/>
  <c r="N14" i="12" s="1"/>
  <c r="O14" i="12" s="1"/>
  <c r="P14" i="12" s="1"/>
  <c r="Q14" i="12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<sst xmlns="http://schemas.openxmlformats.org/spreadsheetml/2006/main" count="9915" uniqueCount="4960">
  <si>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</si>
  <si>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</si>
  <si>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</si>
  <si>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</si>
  <si>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</si>
  <si>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</si>
  <si>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</si>
  <si>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</si>
  <si>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</si>
  <si>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</si>
  <si>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</si>
  <si>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</si>
  <si>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</si>
  <si>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</si>
  <si>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</si>
  <si>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</si>
  <si>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</si>
  <si>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</si>
  <si>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</si>
  <si>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</si>
  <si>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</si>
  <si>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</si>
  <si>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</si>
  <si>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</si>
  <si>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</si>
  <si>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</si>
  <si>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</si>
  <si>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</si>
  <si>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</si>
  <si>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</si>
  <si>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</si>
  <si>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</si>
  <si>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</si>
  <si>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</si>
  <si>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</si>
  <si>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</si>
  <si>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</si>
  <si>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</si>
  <si>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</si>
  <si>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</si>
  <si>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</si>
  <si>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</si>
  <si>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</si>
  <si>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</si>
  <si>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</si>
  <si>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</si>
  <si>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</si>
  <si>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</si>
  <si>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</si>
  <si>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</si>
  <si>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</si>
  <si>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</si>
  <si>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</si>
  <si>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</si>
  <si>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</si>
  <si>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</si>
  <si>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</si>
  <si>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</si>
  <si>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</si>
  <si>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</si>
  <si>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</si>
  <si>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</si>
  <si>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</si>
  <si>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</si>
  <si>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</si>
  <si>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</si>
  <si>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</si>
  <si>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</si>
  <si>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</si>
  <si>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</si>
  <si>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</si>
  <si>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</si>
  <si>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</si>
  <si>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</si>
  <si>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</si>
  <si>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</si>
  <si>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</si>
  <si>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</si>
  <si>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</si>
  <si>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</si>
  <si>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</si>
  <si>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</si>
  <si>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</si>
  <si>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</si>
  <si>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</si>
  <si>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</si>
  <si>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</si>
  <si>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</si>
  <si>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</si>
  <si>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</si>
  <si>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</si>
  <si>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</si>
  <si>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</si>
  <si>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</si>
  <si>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</si>
  <si>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</si>
  <si>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</si>
  <si>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</si>
  <si>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</si>
  <si>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</si>
  <si>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</si>
  <si>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</si>
  <si>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</si>
  <si>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</si>
  <si>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</si>
  <si>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</si>
  <si>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</si>
  <si>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</si>
  <si>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</si>
  <si>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</si>
  <si>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</si>
  <si>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</si>
  <si>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</si>
  <si>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</si>
  <si>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</si>
  <si>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</si>
  <si>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</si>
  <si>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</si>
  <si>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</si>
  <si>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</si>
  <si>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</si>
  <si>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</si>
  <si>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</si>
  <si>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</si>
  <si>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</si>
  <si>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</si>
  <si>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</si>
  <si>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</si>
  <si>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</si>
  <si>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</si>
  <si>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</si>
  <si>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</si>
  <si>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</si>
  <si>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</si>
  <si>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</si>
  <si>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</si>
  <si>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</si>
  <si>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</si>
  <si>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</si>
  <si>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</si>
  <si>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</si>
  <si>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</si>
  <si>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</si>
  <si>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</si>
  <si>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</si>
  <si>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</si>
  <si>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</si>
  <si>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</si>
  <si>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</si>
  <si>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</si>
  <si>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</si>
  <si>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</si>
  <si>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</si>
  <si>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</si>
  <si>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</si>
  <si>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</si>
  <si>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</si>
  <si>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</si>
  <si>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</si>
  <si>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</si>
  <si>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</si>
  <si>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</si>
  <si>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</si>
  <si>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</si>
  <si>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</si>
  <si>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</si>
  <si>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</si>
  <si>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</si>
  <si>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</si>
  <si>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</si>
  <si>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</si>
  <si>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</si>
  <si>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</si>
  <si>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</si>
  <si>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</si>
  <si>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</si>
  <si>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</si>
  <si>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</si>
  <si>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</si>
  <si>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</si>
  <si>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</si>
  <si>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</si>
  <si>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</si>
  <si>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</si>
  <si>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</si>
  <si>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</si>
  <si>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</si>
  <si>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</si>
  <si>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</si>
  <si>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</si>
  <si>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</si>
  <si>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</si>
  <si>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</si>
  <si>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</si>
  <si>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</si>
  <si>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</si>
  <si>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</si>
  <si>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</si>
  <si>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</si>
  <si>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</si>
  <si>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</si>
  <si>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</si>
  <si>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</si>
  <si>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</si>
  <si>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</si>
  <si>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</si>
  <si>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</si>
  <si>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</si>
  <si>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</si>
  <si>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</si>
  <si>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</si>
  <si>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</si>
  <si>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</si>
  <si>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</si>
  <si>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</si>
  <si>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</si>
  <si>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</si>
  <si>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</si>
  <si>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</si>
  <si>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</si>
  <si>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</si>
  <si>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</si>
  <si>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</si>
  <si>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</si>
  <si>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</si>
  <si>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</si>
  <si>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</si>
  <si>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</si>
  <si>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</si>
  <si>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</si>
  <si>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</si>
  <si>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</si>
  <si>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</si>
  <si>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</si>
  <si>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</si>
  <si>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</si>
  <si>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</si>
  <si>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</si>
  <si>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</si>
  <si>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</si>
  <si>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</si>
  <si>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</si>
  <si>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</si>
  <si>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</si>
  <si>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</si>
  <si>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</si>
  <si>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</si>
  <si>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</si>
  <si>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</si>
  <si>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</si>
  <si>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</si>
  <si>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</si>
  <si>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</si>
  <si>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</si>
  <si>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</si>
  <si>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</si>
  <si>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</si>
  <si>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</si>
  <si>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</si>
  <si>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</si>
  <si>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</si>
  <si>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</si>
  <si>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</si>
  <si>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</si>
  <si>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</si>
  <si>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</si>
  <si>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</si>
  <si>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</si>
  <si>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</si>
  <si>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</si>
  <si>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</si>
  <si>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</si>
  <si>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</si>
  <si>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</si>
  <si>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</si>
  <si>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</si>
  <si>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</si>
  <si>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</si>
  <si>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</si>
  <si>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</si>
  <si>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</si>
  <si>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</si>
  <si>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</si>
  <si>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</si>
  <si>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</si>
  <si>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</si>
  <si>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</si>
  <si>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</si>
  <si>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</si>
  <si>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</si>
  <si>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</si>
  <si>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</si>
  <si>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</si>
  <si>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</si>
  <si>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</si>
  <si>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</si>
  <si>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</si>
  <si>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</si>
  <si>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</si>
  <si>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</si>
  <si>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</si>
  <si>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</si>
  <si>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</si>
  <si>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</si>
  <si>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</si>
  <si>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</si>
  <si>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</si>
  <si>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</si>
  <si>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</si>
  <si>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</si>
  <si>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</si>
  <si>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</si>
  <si>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</si>
  <si>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</si>
  <si>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</si>
  <si>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</si>
  <si>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</si>
  <si>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</si>
  <si>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</si>
  <si>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</si>
  <si>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</si>
  <si>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</si>
  <si>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</si>
  <si>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</si>
  <si>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</si>
  <si>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</si>
  <si>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</si>
  <si>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</si>
  <si>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</si>
  <si>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</si>
  <si>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</si>
  <si>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</si>
  <si>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</si>
  <si>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</si>
  <si>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</si>
  <si>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</si>
  <si>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</si>
  <si>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</si>
  <si>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</si>
  <si>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</si>
  <si>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</si>
  <si>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</si>
  <si>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</si>
  <si>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</si>
  <si>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</si>
  <si>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</si>
  <si>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</si>
  <si>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</si>
  <si>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</si>
  <si>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</si>
  <si>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</si>
  <si>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</si>
  <si>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</si>
  <si>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</si>
  <si>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</si>
  <si>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</si>
  <si>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</si>
  <si>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</si>
  <si>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</si>
  <si>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</si>
  <si>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</si>
  <si>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</si>
  <si>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</si>
  <si>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</si>
  <si>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</si>
  <si>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</si>
  <si>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</si>
  <si>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</si>
  <si>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</si>
  <si>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</si>
  <si>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</si>
  <si>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</si>
  <si>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</si>
  <si>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</si>
  <si>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</si>
  <si>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</si>
  <si>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</si>
  <si>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</si>
  <si>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</si>
  <si>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</si>
  <si>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</si>
  <si>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</si>
  <si>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</si>
  <si>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</si>
  <si>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</si>
  <si>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</si>
  <si>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</si>
  <si>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</si>
  <si>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</si>
  <si>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</si>
  <si>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</si>
  <si>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</si>
  <si>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</si>
  <si>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</si>
  <si>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</si>
  <si>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</si>
  <si>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</si>
  <si>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</si>
  <si>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</si>
  <si>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</si>
  <si>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</si>
  <si>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</si>
  <si>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</si>
  <si>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</si>
  <si>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</si>
  <si>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</si>
  <si>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</si>
  <si>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</si>
  <si>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</si>
  <si>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</si>
  <si>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</si>
  <si>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</si>
  <si>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</si>
  <si>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</si>
  <si>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</si>
  <si>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</si>
  <si>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</si>
  <si>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</si>
  <si>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</si>
  <si>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</si>
  <si>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</si>
  <si>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</si>
  <si>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</si>
  <si>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</si>
  <si>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</si>
  <si>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</si>
  <si>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</si>
  <si>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</si>
  <si>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</si>
  <si>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</si>
  <si>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</si>
  <si>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</si>
  <si>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</si>
  <si>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</si>
  <si>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</si>
  <si>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</si>
  <si>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</si>
  <si>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</si>
  <si>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</si>
  <si>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</si>
  <si>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</si>
  <si>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</si>
  <si>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</si>
  <si>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</si>
  <si>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</si>
  <si>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</si>
  <si>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</si>
  <si>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</si>
  <si>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</si>
  <si>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</si>
  <si>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</si>
  <si>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</si>
  <si>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</si>
  <si>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</si>
  <si>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</si>
  <si>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</si>
  <si>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</si>
  <si>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</si>
  <si>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</si>
  <si>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</si>
  <si>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</si>
  <si>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</si>
  <si>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</si>
  <si>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</si>
  <si>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</si>
  <si>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</si>
  <si>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</si>
  <si>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</si>
  <si>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</si>
  <si>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</si>
  <si>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</si>
  <si>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</si>
  <si>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</si>
  <si>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</si>
  <si>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</si>
  <si>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</si>
  <si>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</si>
  <si>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</si>
  <si>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</si>
  <si>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</si>
  <si>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</si>
  <si>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</si>
  <si>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</si>
  <si>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</si>
  <si>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</si>
  <si>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</si>
  <si>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</si>
  <si>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</si>
  <si>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</si>
  <si>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</si>
  <si>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</si>
  <si>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</si>
  <si>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</si>
  <si>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</si>
  <si>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</si>
  <si>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</si>
  <si>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</si>
  <si>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</si>
  <si>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</si>
  <si>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</si>
  <si>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</si>
  <si>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</si>
  <si>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</si>
  <si>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</si>
  <si>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</si>
  <si>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</si>
  <si>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</si>
  <si>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</si>
  <si>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</si>
  <si>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</si>
  <si>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</si>
  <si>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</si>
  <si>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</si>
  <si>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</si>
  <si>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</si>
  <si>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</si>
  <si>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</si>
  <si>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</si>
  <si>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</si>
  <si>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</si>
  <si>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</si>
  <si>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</si>
  <si>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</si>
  <si>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</si>
  <si>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</si>
  <si>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</si>
  <si>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</si>
  <si>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</si>
  <si>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</si>
  <si>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</si>
  <si>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</si>
  <si>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</si>
  <si>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</si>
  <si>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</si>
  <si>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</si>
  <si>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</si>
  <si>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</si>
  <si>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</si>
  <si>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</si>
  <si>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</si>
  <si>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</si>
  <si>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</si>
  <si>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</si>
  <si>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</si>
  <si>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</si>
  <si>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</si>
  <si>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</si>
  <si>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</si>
  <si>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</si>
  <si>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</si>
  <si>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</si>
  <si>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</si>
  <si>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</si>
  <si>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</si>
  <si>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</si>
  <si>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</si>
  <si>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</si>
  <si>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</si>
  <si>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</si>
  <si>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</si>
  <si>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</si>
  <si>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</si>
  <si>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</si>
  <si>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</si>
  <si>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</si>
  <si>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</si>
  <si>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</si>
  <si>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</si>
  <si>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</si>
  <si>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</si>
  <si>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</si>
  <si>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</si>
  <si>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</si>
  <si>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</si>
  <si>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</si>
  <si>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</si>
  <si>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</si>
  <si>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</si>
  <si>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</si>
  <si>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</si>
  <si>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</si>
  <si>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</si>
  <si>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</si>
  <si>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</si>
  <si>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</si>
  <si>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</si>
  <si>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</si>
  <si>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</si>
  <si>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</si>
  <si>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</si>
  <si>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</si>
  <si>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</si>
  <si>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</si>
  <si>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</si>
  <si>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</si>
  <si>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</si>
  <si>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</si>
  <si>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</si>
  <si>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</si>
  <si>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</si>
  <si>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</si>
  <si>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</si>
  <si>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</si>
  <si>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</si>
  <si>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</si>
  <si>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</si>
  <si>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</si>
  <si>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</si>
  <si>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</si>
  <si>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</si>
  <si>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</si>
  <si>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</si>
  <si>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</si>
  <si>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</si>
  <si>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</si>
  <si>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</si>
  <si>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</si>
  <si>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</si>
  <si>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</si>
  <si>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</si>
  <si>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</si>
  <si>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</si>
  <si>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</si>
  <si>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</si>
  <si>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</si>
  <si>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</si>
  <si>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</si>
  <si>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</si>
  <si>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</si>
  <si>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</si>
  <si>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</si>
  <si>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</si>
  <si>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</si>
  <si>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</si>
  <si>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</si>
  <si>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</si>
  <si>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</si>
  <si>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</si>
  <si>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</si>
  <si>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</si>
  <si>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</si>
  <si>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</si>
  <si>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</si>
  <si>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</si>
  <si>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</si>
  <si>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</si>
  <si>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</si>
  <si>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</si>
  <si>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</si>
  <si>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</si>
  <si>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</si>
  <si>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</si>
  <si>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</si>
  <si>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</si>
  <si>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</si>
  <si>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</si>
  <si>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</si>
  <si>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</si>
  <si>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</si>
  <si>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</si>
  <si>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</si>
  <si>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</si>
  <si>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</si>
  <si>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</si>
  <si>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</si>
  <si>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</si>
  <si>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</si>
  <si>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</si>
  <si>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</si>
  <si>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</si>
  <si>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</si>
  <si>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</si>
  <si>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</si>
  <si>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</si>
  <si>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</si>
  <si>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</si>
  <si>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</si>
  <si>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</si>
  <si>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</si>
  <si>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</si>
  <si>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</si>
  <si>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</si>
  <si>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</si>
  <si>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</si>
  <si>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</si>
  <si>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</si>
  <si>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</si>
  <si>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</si>
  <si>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</si>
  <si>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</si>
  <si>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</si>
  <si>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</si>
  <si>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</si>
  <si>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</si>
  <si>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</si>
  <si>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</si>
  <si>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</si>
  <si>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</si>
  <si>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</si>
  <si>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</si>
  <si>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</si>
  <si>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</si>
  <si>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</si>
  <si>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</si>
  <si>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</si>
  <si>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</si>
  <si>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</si>
  <si>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</si>
  <si>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</si>
  <si>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</si>
  <si>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</si>
  <si>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</si>
  <si>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</si>
  <si>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</si>
  <si>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</si>
  <si>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</si>
  <si>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</si>
  <si>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</si>
  <si>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</si>
  <si>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</si>
  <si>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</si>
  <si>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</si>
  <si>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</si>
  <si>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</si>
  <si>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</si>
  <si>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</si>
  <si>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</si>
  <si>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</si>
  <si>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</si>
  <si>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</si>
  <si>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</si>
  <si>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</si>
  <si>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</si>
  <si>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</si>
  <si>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</si>
  <si>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</si>
  <si>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</si>
  <si>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</si>
  <si>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</si>
  <si>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</si>
  <si>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</si>
  <si>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</si>
  <si>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</si>
  <si>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</si>
  <si>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</si>
  <si>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</si>
  <si>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</si>
  <si>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</si>
  <si>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</si>
  <si>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</si>
  <si>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</si>
  <si>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</si>
  <si>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</si>
  <si>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</si>
  <si>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</si>
  <si>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</si>
  <si>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</si>
  <si>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</si>
  <si>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</si>
  <si>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</si>
  <si>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</si>
  <si>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</si>
  <si>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</si>
  <si>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</si>
  <si>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</si>
  <si>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</si>
  <si>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</si>
  <si>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</si>
  <si>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</si>
  <si>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</si>
  <si>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</si>
  <si>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</si>
  <si>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</si>
  <si>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</si>
  <si>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</si>
  <si>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</si>
  <si>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</si>
  <si>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</si>
  <si>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</si>
  <si>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</si>
  <si>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</si>
  <si>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</si>
  <si>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</si>
  <si>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</si>
  <si>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</si>
  <si>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</si>
  <si>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</si>
  <si>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</si>
  <si>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</si>
  <si>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</si>
  <si>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</si>
  <si>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</si>
  <si>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</si>
  <si>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</si>
  <si>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</si>
  <si>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</si>
  <si>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</si>
  <si>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</si>
  <si>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</si>
  <si>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</si>
  <si>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</si>
  <si>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</si>
  <si>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</si>
  <si>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</si>
  <si>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</si>
  <si>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</si>
  <si>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</si>
  <si>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</si>
  <si>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</si>
  <si>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</si>
  <si>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</si>
  <si>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</si>
  <si>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</si>
  <si>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</si>
  <si>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</si>
  <si>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</si>
  <si>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</si>
  <si>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</si>
  <si>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</si>
  <si>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</si>
  <si>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</si>
  <si>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</si>
  <si>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</si>
  <si>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</si>
  <si>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</si>
  <si>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</si>
  <si>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</si>
  <si>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</si>
  <si>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</si>
  <si>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</si>
  <si>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</si>
  <si>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</si>
  <si>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</si>
  <si>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</si>
  <si>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</si>
  <si>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</si>
  <si>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</si>
  <si>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</si>
  <si>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</si>
  <si>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</si>
  <si>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</si>
  <si>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</si>
  <si>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</si>
  <si>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</si>
  <si>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</si>
  <si>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</si>
  <si>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</si>
  <si>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</si>
  <si>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</si>
  <si>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</si>
  <si>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</si>
  <si>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</si>
  <si>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</si>
  <si>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</si>
  <si>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</si>
  <si>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</si>
  <si>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</si>
  <si>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</si>
  <si>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</si>
  <si>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</si>
  <si>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</si>
  <si>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</si>
  <si>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</si>
  <si>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</si>
  <si>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</si>
  <si>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</si>
  <si>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</si>
  <si>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</si>
  <si>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</si>
  <si>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</si>
  <si>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</si>
  <si>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</si>
  <si>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</si>
  <si>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</si>
  <si>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</si>
  <si>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</si>
  <si>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</si>
  <si>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</si>
  <si>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</si>
  <si>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</si>
  <si>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</si>
  <si>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</si>
  <si>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</si>
  <si>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</si>
  <si>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</si>
  <si>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</si>
  <si>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</si>
  <si>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</si>
  <si>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</si>
  <si>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</si>
  <si>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</si>
  <si>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</si>
  <si>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</si>
  <si>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</si>
  <si>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</si>
  <si>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</si>
  <si>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</si>
  <si>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</si>
  <si>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</si>
  <si>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</si>
  <si>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</si>
  <si>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</si>
  <si>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</si>
  <si>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</si>
  <si>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</si>
  <si>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</si>
  <si>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</si>
  <si>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</si>
  <si>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</si>
  <si>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</si>
  <si>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</si>
  <si>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</si>
  <si>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</si>
  <si>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</si>
  <si>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</si>
  <si>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</si>
  <si>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</si>
  <si>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</si>
  <si>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</si>
  <si>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</si>
  <si>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</si>
  <si>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</si>
  <si>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</si>
  <si>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</si>
  <si>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</si>
  <si>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</si>
  <si>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</si>
  <si>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</si>
  <si>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</si>
  <si>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</si>
  <si>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</si>
  <si>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</si>
  <si>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</si>
  <si>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</si>
  <si>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</si>
  <si>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</si>
  <si>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</si>
  <si>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</si>
  <si>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</si>
  <si>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</si>
  <si>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</si>
  <si>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</si>
  <si>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</si>
  <si>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</si>
  <si>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</si>
  <si>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</si>
  <si>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</si>
  <si>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</si>
  <si>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</si>
  <si>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</si>
  <si>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</si>
  <si>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</si>
  <si>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</si>
  <si>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</si>
  <si>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</si>
  <si>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</si>
  <si>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</si>
  <si>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</si>
  <si>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</si>
  <si>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</si>
  <si>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</si>
  <si>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</si>
  <si>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</si>
  <si>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</si>
  <si>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</si>
  <si>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</si>
  <si>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</si>
  <si>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</si>
  <si>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</si>
  <si>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</si>
  <si>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</si>
  <si>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</si>
  <si>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</si>
  <si>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</si>
  <si>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</si>
  <si>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</si>
  <si>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</si>
  <si>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</si>
  <si>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</si>
  <si>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</si>
  <si>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</si>
  <si>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</si>
  <si>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</si>
  <si>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</si>
  <si>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</si>
  <si>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</si>
  <si>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</si>
  <si>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</si>
  <si>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</si>
  <si>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</si>
  <si>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</si>
  <si>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</si>
  <si>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</si>
  <si>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</si>
  <si>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</si>
  <si>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</si>
  <si>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</si>
  <si>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</si>
  <si>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</si>
  <si>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</si>
  <si>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</si>
  <si>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</si>
  <si>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</si>
  <si>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</si>
  <si>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</si>
  <si>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</si>
  <si>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</si>
  <si>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</si>
  <si>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</si>
  <si>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</si>
  <si>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</si>
  <si>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</si>
  <si>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</si>
  <si>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</si>
  <si>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</si>
  <si>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</si>
  <si>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</si>
  <si>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</si>
  <si>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</si>
  <si>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</si>
  <si>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</si>
  <si>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</si>
  <si>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</si>
  <si>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</si>
  <si>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</si>
  <si>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</si>
  <si>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</si>
  <si>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</si>
  <si>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</si>
  <si>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</si>
  <si>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</si>
  <si>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</si>
  <si>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</si>
  <si>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</si>
  <si>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</si>
  <si>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</si>
  <si>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</si>
  <si>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</si>
  <si>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</si>
  <si>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</si>
  <si>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</si>
  <si>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</si>
  <si>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</si>
  <si>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</si>
  <si>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</si>
  <si>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</si>
  <si>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</si>
  <si>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</si>
  <si>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</si>
  <si>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</si>
  <si>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</si>
  <si>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</si>
  <si>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</si>
  <si>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</si>
  <si>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</si>
  <si>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</si>
  <si>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</si>
  <si>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</si>
  <si>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</si>
  <si>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</si>
  <si>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</si>
  <si>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</si>
  <si>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</si>
  <si>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</si>
  <si>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</si>
  <si>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</si>
  <si>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</si>
  <si>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</si>
  <si>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</si>
  <si>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</si>
  <si>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</si>
  <si>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</si>
  <si>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</si>
  <si>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</si>
  <si>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</si>
  <si>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</si>
  <si>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</si>
  <si>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</si>
  <si>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</si>
  <si>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</si>
  <si>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</si>
  <si>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</si>
  <si>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</si>
  <si>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</si>
  <si>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</si>
  <si>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</si>
  <si>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</si>
  <si>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</si>
  <si>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</si>
  <si>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</si>
  <si>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</si>
  <si>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</si>
  <si>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</si>
  <si>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</si>
  <si>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</si>
  <si>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</si>
  <si>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</si>
  <si>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</si>
  <si>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</si>
  <si>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</si>
  <si>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</si>
  <si>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</si>
  <si>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</si>
  <si>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</si>
  <si>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</si>
  <si>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</si>
  <si>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</si>
  <si>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</si>
  <si>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</si>
  <si>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</si>
  <si>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</si>
  <si>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</si>
  <si>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</si>
  <si>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</si>
  <si>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</si>
  <si>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</si>
  <si>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</si>
  <si>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</si>
  <si>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</si>
  <si>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</si>
  <si>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</si>
  <si>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</si>
  <si>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</si>
  <si>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</si>
  <si>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</si>
  <si>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</si>
  <si>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</si>
  <si>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</si>
  <si>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</si>
  <si>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</si>
  <si>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</si>
  <si>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</si>
  <si>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</si>
  <si>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</si>
  <si>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</si>
  <si>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</si>
  <si>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</si>
  <si>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</si>
  <si>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</si>
  <si>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</si>
  <si>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</si>
  <si>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</si>
  <si>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</si>
  <si>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</si>
  <si>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</si>
  <si>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</si>
  <si>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</si>
  <si>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</si>
  <si>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</si>
  <si>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</si>
  <si>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</si>
  <si>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</si>
  <si>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</si>
  <si>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</si>
  <si>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</si>
  <si>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</si>
  <si>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</si>
  <si>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</si>
  <si>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</si>
  <si>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</si>
  <si>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</si>
  <si>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</si>
  <si>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</si>
  <si>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</si>
  <si>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</si>
  <si>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</si>
  <si>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</si>
  <si>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</si>
  <si>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</si>
  <si>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</si>
  <si>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</si>
  <si>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</si>
  <si>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</si>
  <si>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</si>
  <si>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</si>
  <si>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</si>
  <si>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</si>
  <si>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</si>
  <si>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</si>
  <si>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</si>
  <si>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</si>
  <si>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</si>
  <si>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</si>
  <si>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</si>
  <si>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</si>
  <si>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</si>
  <si>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</si>
  <si>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</si>
  <si>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</si>
  <si>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</si>
  <si>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</si>
  <si>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</si>
  <si>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</si>
  <si>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</si>
  <si>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</si>
  <si>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</si>
  <si>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</si>
  <si>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</si>
  <si>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</si>
  <si>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</si>
  <si>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</si>
  <si>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</si>
  <si>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</si>
  <si>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</si>
  <si>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</si>
  <si>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</si>
  <si>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</si>
  <si>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</si>
  <si>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</si>
  <si>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</si>
  <si>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</si>
  <si>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</si>
  <si>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</si>
  <si>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</si>
  <si>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</si>
  <si>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</si>
  <si>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</si>
  <si>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</si>
  <si>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</si>
  <si>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</si>
  <si>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</si>
  <si>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</si>
  <si>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</si>
  <si>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</si>
  <si>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</si>
  <si>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</si>
  <si>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</si>
  <si>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</si>
  <si>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</si>
  <si>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</si>
  <si>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</si>
  <si>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</si>
  <si>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</si>
  <si>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</si>
  <si>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</si>
  <si>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</si>
  <si>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</si>
  <si>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</si>
  <si>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</si>
  <si>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</si>
  <si>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</si>
  <si>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</si>
  <si>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</si>
  <si>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</si>
  <si>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</si>
  <si>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</si>
  <si>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</si>
  <si>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</si>
  <si>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</si>
  <si>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</si>
  <si>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</si>
  <si>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</si>
  <si>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</si>
  <si>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</si>
  <si>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</si>
  <si>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</si>
  <si>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</si>
  <si>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</si>
  <si>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</si>
  <si>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</si>
  <si>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</si>
  <si>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</si>
  <si>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</si>
  <si>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</si>
  <si>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</si>
  <si>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</si>
  <si>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</si>
  <si>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</si>
  <si>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</si>
  <si>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</si>
  <si>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</si>
  <si>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</si>
  <si>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</si>
  <si>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</si>
  <si>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</si>
  <si>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</si>
  <si>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</si>
  <si>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</si>
  <si>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</si>
  <si>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</si>
  <si>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</si>
  <si>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</si>
  <si>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</si>
  <si>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</si>
  <si>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</si>
  <si>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</si>
  <si>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</si>
  <si>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</si>
  <si>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</si>
  <si>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</si>
  <si>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</si>
  <si>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</si>
  <si>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</si>
  <si>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</si>
  <si>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</si>
  <si>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</si>
  <si>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</si>
  <si>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</si>
  <si>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</si>
  <si>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</si>
  <si>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</si>
  <si>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</si>
  <si>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</si>
  <si>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</si>
  <si>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</si>
  <si>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</si>
  <si>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</si>
  <si>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</si>
  <si>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</si>
  <si>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</si>
  <si>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</si>
  <si>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</si>
  <si>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</si>
  <si>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</si>
  <si>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</si>
  <si>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</si>
  <si>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</si>
  <si>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</si>
  <si>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</si>
  <si>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</si>
  <si>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</si>
  <si>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</si>
  <si>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</si>
  <si>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</si>
  <si>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</si>
  <si>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</si>
  <si>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</si>
  <si>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</si>
  <si>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</si>
  <si>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</si>
  <si>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</si>
  <si>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</si>
  <si>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</si>
  <si>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</si>
  <si>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</si>
  <si>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</si>
  <si>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</si>
  <si>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</si>
  <si>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</si>
  <si>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</si>
  <si>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</si>
  <si>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</si>
  <si>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</si>
  <si>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</si>
  <si>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</si>
  <si>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</si>
  <si>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</si>
  <si>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</si>
  <si>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</si>
  <si>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</si>
  <si>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</si>
  <si>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</si>
  <si>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</si>
  <si>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</si>
  <si>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</si>
  <si>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</si>
  <si>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</si>
  <si>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</si>
  <si>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</si>
  <si>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</si>
  <si>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</si>
  <si>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</si>
  <si>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</si>
  <si>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</si>
  <si>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</si>
  <si>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</si>
  <si>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</si>
  <si>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</si>
  <si>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</si>
  <si>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</si>
  <si>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</si>
  <si>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</si>
  <si>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</si>
  <si>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</si>
  <si>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</si>
  <si>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</si>
  <si>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</si>
  <si>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</si>
  <si>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</si>
  <si>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</si>
  <si>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</si>
  <si>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</si>
  <si>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</si>
  <si>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</si>
  <si>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</si>
  <si>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</si>
  <si>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</si>
  <si>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</si>
  <si>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</si>
  <si>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</si>
  <si>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</si>
  <si>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</si>
  <si>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</si>
  <si>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</si>
  <si>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</si>
  <si>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</si>
  <si>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</si>
  <si>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</si>
  <si>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</si>
  <si>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</si>
  <si>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</si>
  <si>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</si>
  <si>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</si>
  <si>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</si>
  <si>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</si>
  <si>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</si>
  <si>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</si>
  <si>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</si>
  <si>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</si>
  <si>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</si>
  <si>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</si>
  <si>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</si>
  <si>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</si>
  <si>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</si>
  <si>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</si>
  <si>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</si>
  <si>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</si>
  <si>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</si>
  <si>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</si>
  <si>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</si>
  <si>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</si>
  <si>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</si>
  <si>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</si>
  <si>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</si>
  <si>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</si>
  <si>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</si>
  <si>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</si>
  <si>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</si>
  <si>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</si>
  <si>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</si>
  <si>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</si>
  <si>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</si>
  <si>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</si>
  <si>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</si>
  <si>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</si>
  <si>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</si>
  <si>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</si>
  <si>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</si>
  <si>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</si>
  <si>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</si>
  <si>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</si>
  <si>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</si>
  <si>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</si>
  <si>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</si>
  <si>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</si>
  <si>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</si>
  <si>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</si>
  <si>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</si>
  <si>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</si>
  <si>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</si>
  <si>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</si>
  <si>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</si>
  <si>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</si>
  <si>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</si>
  <si>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</si>
  <si>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</si>
  <si>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</si>
  <si>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</si>
  <si>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</si>
  <si>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</si>
  <si>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</si>
  <si>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</si>
  <si>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</si>
  <si>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</si>
  <si>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</si>
  <si>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</si>
  <si>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</si>
  <si>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</si>
  <si>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</si>
  <si>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</si>
  <si>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</si>
  <si>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</si>
  <si>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</si>
  <si>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</si>
  <si>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</si>
  <si>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</si>
  <si>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</si>
  <si>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</si>
  <si>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</si>
  <si>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</si>
  <si>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</si>
  <si>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</si>
  <si>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</si>
  <si>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</si>
  <si>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</si>
  <si>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</si>
  <si>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</si>
  <si>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</si>
  <si>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</si>
  <si>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</si>
  <si>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</si>
  <si>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</si>
  <si>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</si>
  <si>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</si>
  <si>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</si>
  <si>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</si>
  <si>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</si>
  <si>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</si>
  <si>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</si>
  <si>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</si>
  <si>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</si>
  <si>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</si>
  <si>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</si>
  <si>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</si>
  <si>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</si>
  <si>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</si>
  <si>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</si>
  <si>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</si>
  <si>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</si>
  <si>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</si>
  <si>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</si>
  <si>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</si>
  <si>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</si>
  <si>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</si>
  <si>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</si>
  <si>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</si>
  <si>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</si>
  <si>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</si>
  <si>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</si>
  <si>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</si>
  <si>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</si>
  <si>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</si>
  <si>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</si>
  <si>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</si>
  <si>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</si>
  <si>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</si>
  <si>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</si>
  <si>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</si>
  <si>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</si>
  <si>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</si>
  <si>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</si>
  <si>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</si>
  <si>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</si>
  <si>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</si>
  <si>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</si>
  <si>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</si>
  <si>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</si>
  <si>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</si>
  <si>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</si>
  <si>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</si>
  <si>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</si>
  <si>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</si>
  <si>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</si>
  <si>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</si>
  <si>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</si>
  <si>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</si>
  <si>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</si>
  <si>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</si>
  <si>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</si>
  <si>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</si>
  <si>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</si>
  <si>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</si>
  <si>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</si>
  <si>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</si>
  <si>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</si>
  <si>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</si>
  <si>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</si>
  <si>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</si>
  <si>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</si>
  <si>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</si>
  <si>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</si>
  <si>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</si>
  <si>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</si>
  <si>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</si>
  <si>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</si>
  <si>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</si>
  <si>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</si>
  <si>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</si>
  <si>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</si>
  <si>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</si>
  <si>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</si>
  <si>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</si>
  <si>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</si>
  <si>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</si>
  <si>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</si>
  <si>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</si>
  <si>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</si>
  <si>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</si>
  <si>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</si>
  <si>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</si>
  <si>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</si>
  <si>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</si>
  <si>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</si>
  <si>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</si>
  <si>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</si>
  <si>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</si>
  <si>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</si>
  <si>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</si>
  <si>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</si>
  <si>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</si>
  <si>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</si>
  <si>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</si>
  <si>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</si>
  <si>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</si>
  <si>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</si>
  <si>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</si>
  <si>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</si>
  <si>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</si>
  <si>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</si>
  <si>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</si>
  <si>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</si>
  <si>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</si>
  <si>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</si>
  <si>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</si>
  <si>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</si>
  <si>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</si>
  <si>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</si>
  <si>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</si>
  <si>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</si>
  <si>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</si>
  <si>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</si>
  <si>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</si>
  <si>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</si>
  <si>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</si>
  <si>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</si>
  <si>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</si>
  <si>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</si>
  <si>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</si>
  <si>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</si>
  <si>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</si>
  <si>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</si>
  <si>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</si>
  <si>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</si>
  <si>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</si>
  <si>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</si>
  <si>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</si>
  <si>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</si>
  <si>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</si>
  <si>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</si>
  <si>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</si>
  <si>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</si>
  <si>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</si>
  <si>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</si>
  <si>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</si>
  <si>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</si>
  <si>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</si>
  <si>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</si>
  <si>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</si>
  <si>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</si>
  <si>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</si>
  <si>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</si>
  <si>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</si>
  <si>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</si>
  <si>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</si>
  <si>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</si>
  <si>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</si>
  <si>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</si>
  <si>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</si>
  <si>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</si>
  <si>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</si>
  <si>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</si>
  <si>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</si>
  <si>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</si>
  <si>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</si>
  <si>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</si>
  <si>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</si>
  <si>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</si>
  <si>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</si>
  <si>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</si>
  <si>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</si>
  <si>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</si>
  <si>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</si>
  <si>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</si>
  <si>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</si>
  <si>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</si>
  <si>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</si>
  <si>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</si>
  <si>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</si>
  <si>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</si>
  <si>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</si>
  <si>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</si>
  <si>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</si>
  <si>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</si>
  <si>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</si>
  <si>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</si>
  <si>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</si>
  <si>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</si>
  <si>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</si>
  <si>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</si>
  <si>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</si>
  <si>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</si>
  <si>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</si>
  <si>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</si>
  <si>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</si>
  <si>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</si>
  <si>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</si>
  <si>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</si>
  <si>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</si>
  <si>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</si>
  <si>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</si>
  <si>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</si>
  <si>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</si>
  <si>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</si>
  <si>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</si>
  <si>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</si>
  <si>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</si>
  <si>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</si>
  <si>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</si>
  <si>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</si>
  <si>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</si>
  <si>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</si>
  <si>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</si>
  <si>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</si>
  <si>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</si>
  <si>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</si>
  <si>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</si>
  <si>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</si>
  <si>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</si>
  <si>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</si>
  <si>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</si>
  <si>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</si>
  <si>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</si>
  <si>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</si>
  <si>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</si>
  <si>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</si>
  <si>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</si>
  <si>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</si>
  <si>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</si>
  <si>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</si>
  <si>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</si>
  <si>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</si>
  <si>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</si>
  <si>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</si>
  <si>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</si>
  <si>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</si>
  <si>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</si>
  <si>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</si>
  <si>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</si>
  <si>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</si>
  <si>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</si>
  <si>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</si>
  <si>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</si>
  <si>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</si>
  <si>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</si>
  <si>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</si>
  <si>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</si>
  <si>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</si>
  <si>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</si>
  <si>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</si>
  <si>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</si>
  <si>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</si>
  <si>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</si>
  <si>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</si>
  <si>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</si>
  <si>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</si>
  <si>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</si>
  <si>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</si>
  <si>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</si>
  <si>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</si>
  <si>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</si>
  <si>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</si>
  <si>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</si>
  <si>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</si>
  <si>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</si>
  <si>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</si>
  <si>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</si>
  <si>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</si>
  <si>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</si>
  <si>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</si>
  <si>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</si>
  <si>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</si>
  <si>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</si>
  <si>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</si>
  <si>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</si>
  <si>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</si>
  <si>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</si>
  <si>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</si>
  <si>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</si>
  <si>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</si>
  <si>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</si>
  <si>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</si>
  <si>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</si>
  <si>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</si>
  <si>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</si>
  <si>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</si>
  <si>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</si>
  <si>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</si>
  <si>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</si>
  <si>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</si>
  <si>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</si>
  <si>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</si>
  <si>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</si>
  <si>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</si>
  <si>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</si>
  <si>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</si>
  <si>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</si>
  <si>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</si>
  <si>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</si>
  <si>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</si>
  <si>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</si>
  <si>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</si>
  <si>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</si>
  <si>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</si>
  <si>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</si>
  <si>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</si>
  <si>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</si>
  <si>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</si>
  <si>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</si>
  <si>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</si>
  <si>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</si>
  <si>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</si>
  <si>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</si>
  <si>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</si>
  <si>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</si>
  <si>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</si>
  <si>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</si>
  <si>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</si>
  <si>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</si>
  <si>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</si>
  <si>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</si>
  <si>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</si>
  <si>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</si>
  <si>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</si>
  <si>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</si>
  <si>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</si>
  <si>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</si>
  <si>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</si>
  <si>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</si>
  <si>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</si>
  <si>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</si>
  <si>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</si>
  <si>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</si>
  <si>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</si>
  <si>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</si>
  <si>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</si>
  <si>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</si>
  <si>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</si>
  <si>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</si>
  <si>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</si>
  <si>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</si>
  <si>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</si>
  <si>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</si>
  <si>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</si>
  <si>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</si>
  <si>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</si>
  <si>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</si>
  <si>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</si>
  <si>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</si>
  <si>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</si>
  <si>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</si>
  <si>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</si>
  <si>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</si>
  <si>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</si>
  <si>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</si>
  <si>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</si>
  <si>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</si>
  <si>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</si>
  <si>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</si>
  <si>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</si>
  <si>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</si>
  <si>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</si>
  <si>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</si>
  <si>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</si>
  <si>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</si>
  <si>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</si>
  <si>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</si>
  <si>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</si>
  <si>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</si>
  <si>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</si>
  <si>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</si>
  <si>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</si>
  <si>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</si>
  <si>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</si>
  <si>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</si>
  <si>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</si>
  <si>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</si>
  <si>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</si>
  <si>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</si>
  <si>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</si>
  <si>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</si>
  <si>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</si>
  <si>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</si>
  <si>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</si>
  <si>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</si>
  <si>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</si>
  <si>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</si>
  <si>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</si>
  <si>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</si>
  <si>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</si>
  <si>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</si>
  <si>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</si>
  <si>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</si>
  <si>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</si>
  <si>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</si>
  <si>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</si>
  <si>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</si>
  <si>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</si>
  <si>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</si>
  <si>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</si>
  <si>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</si>
  <si>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</si>
  <si>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</si>
  <si>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</si>
  <si>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</si>
  <si>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</si>
  <si>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</si>
  <si>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</si>
  <si>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</si>
  <si>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</si>
  <si>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</si>
  <si>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</si>
  <si>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</si>
  <si>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</si>
  <si>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</si>
  <si>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</si>
  <si>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</si>
  <si>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</si>
  <si>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</si>
  <si>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</si>
  <si>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</si>
  <si>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</si>
  <si>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</si>
  <si>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</si>
  <si>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</si>
  <si>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</si>
  <si>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</si>
  <si>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</si>
  <si>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</si>
  <si>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</si>
  <si>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</si>
  <si>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</si>
  <si>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</si>
  <si>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</si>
  <si>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</si>
  <si>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</si>
  <si>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</si>
  <si>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</si>
  <si>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</si>
  <si>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</si>
  <si>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</si>
  <si>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</si>
  <si>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</si>
  <si>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</si>
  <si>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</si>
  <si>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</si>
  <si>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</si>
  <si>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</si>
  <si>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</si>
  <si>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</si>
  <si>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</si>
  <si>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</si>
  <si>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</si>
  <si>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</si>
  <si>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</si>
  <si>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</si>
  <si>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</si>
  <si>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</si>
  <si>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</si>
  <si>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</si>
  <si>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</si>
  <si>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</si>
  <si>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</si>
  <si>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</si>
  <si>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</si>
  <si>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</si>
  <si>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</si>
  <si>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</si>
  <si>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</si>
  <si>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</si>
  <si>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</si>
  <si>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</si>
  <si>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</si>
  <si>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</si>
  <si>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</si>
  <si>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</si>
  <si>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</si>
  <si>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</si>
  <si>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</si>
  <si>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</si>
  <si>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</si>
  <si>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</si>
  <si>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</si>
  <si>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</si>
  <si>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</si>
  <si>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</si>
  <si>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</si>
  <si>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</si>
  <si>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</si>
  <si>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</si>
  <si>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</si>
  <si>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</si>
  <si>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</si>
  <si>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</si>
  <si>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</si>
  <si>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</si>
  <si>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</si>
  <si>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</si>
  <si>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</si>
  <si>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</si>
  <si>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</si>
  <si>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</si>
  <si>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</si>
  <si>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</si>
  <si>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</si>
  <si>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</si>
  <si>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</si>
  <si>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</si>
  <si>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</si>
  <si>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</si>
  <si>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</si>
  <si>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</si>
  <si>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</si>
  <si>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</si>
  <si>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</si>
  <si>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</si>
  <si>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</si>
  <si>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</si>
  <si>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</si>
  <si>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</si>
  <si>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</si>
  <si>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</si>
  <si>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</si>
  <si>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</si>
  <si>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</si>
  <si>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</si>
  <si>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</si>
  <si>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</si>
  <si>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</si>
  <si>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</si>
  <si>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</si>
  <si>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</si>
  <si>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</si>
  <si>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</si>
  <si>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</si>
  <si>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</si>
  <si>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</si>
  <si>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</si>
  <si>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</si>
  <si>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</si>
  <si>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</si>
  <si>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</si>
  <si>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</si>
  <si>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</si>
  <si>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</si>
  <si>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</si>
  <si>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</si>
  <si>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</si>
  <si>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</si>
  <si>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</si>
  <si>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</si>
  <si>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</si>
  <si>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</si>
  <si>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</si>
  <si>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</si>
  <si>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</si>
  <si>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</si>
  <si>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</si>
  <si>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</si>
  <si>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</si>
  <si>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</si>
  <si>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</si>
  <si>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</si>
  <si>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</si>
  <si>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</si>
  <si>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</si>
  <si>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</si>
  <si>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</si>
  <si>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</si>
  <si>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</si>
  <si>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</si>
  <si>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</si>
  <si>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</si>
  <si>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</si>
  <si>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</si>
  <si>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</si>
  <si>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</si>
  <si>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</si>
  <si>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</si>
  <si>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</si>
  <si>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</si>
  <si>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</si>
  <si>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</si>
  <si>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</si>
  <si>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</si>
  <si>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</si>
  <si>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</si>
  <si>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</si>
  <si>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</si>
  <si>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</si>
  <si>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</si>
  <si>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</si>
  <si>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</si>
  <si>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</si>
  <si>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</si>
  <si>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</si>
  <si>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</si>
  <si>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</si>
  <si>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</si>
  <si>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</si>
  <si>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</si>
  <si>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</si>
  <si>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</si>
  <si>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</si>
  <si>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</si>
  <si>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</si>
  <si>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</si>
  <si>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</si>
  <si>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</si>
  <si>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</si>
  <si>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</si>
  <si>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</si>
  <si>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</si>
  <si>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</si>
  <si>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</si>
  <si>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</si>
  <si>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</si>
  <si>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</si>
  <si>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</si>
  <si>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</si>
  <si>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</si>
  <si>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</si>
  <si>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</si>
  <si>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</si>
  <si>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</si>
  <si>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</si>
  <si>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</si>
  <si>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</si>
  <si>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</si>
  <si>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</si>
  <si>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</si>
  <si>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</si>
  <si>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</si>
  <si>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</si>
  <si>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</si>
  <si>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</si>
  <si>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</si>
  <si>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</si>
  <si>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</si>
  <si>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</si>
  <si>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</si>
  <si>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</si>
  <si>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</si>
  <si>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</si>
  <si>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</si>
  <si>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</si>
  <si>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</si>
  <si>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</si>
  <si>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</si>
  <si>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</si>
  <si>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</si>
  <si>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</si>
  <si>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</si>
  <si>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</si>
  <si>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</si>
  <si>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</si>
  <si>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</si>
  <si>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</si>
  <si>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</si>
  <si>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</si>
  <si>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</si>
  <si>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</si>
  <si>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</si>
  <si>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</si>
  <si>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</si>
  <si>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</si>
  <si>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</si>
  <si>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</si>
  <si>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</si>
  <si>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</si>
  <si>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</si>
  <si>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</si>
  <si>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</si>
  <si>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</si>
  <si>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</si>
  <si>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</si>
  <si>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</si>
  <si>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</si>
  <si>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</si>
  <si>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</si>
  <si>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</si>
  <si>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</si>
  <si>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</si>
  <si>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</si>
  <si>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</si>
  <si>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</si>
  <si>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</si>
  <si>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</si>
  <si>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</si>
  <si>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</si>
  <si>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</si>
  <si>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</si>
  <si>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</si>
  <si>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</si>
  <si>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</si>
  <si>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</si>
  <si>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</si>
  <si>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</si>
  <si>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</si>
  <si>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</si>
  <si>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</si>
  <si>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</si>
  <si>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</si>
  <si>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</si>
  <si>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</si>
  <si>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</si>
  <si>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</si>
  <si>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</si>
  <si>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</si>
  <si>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</si>
  <si>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</si>
  <si>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</si>
  <si>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</si>
  <si>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</si>
  <si>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</si>
  <si>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</si>
  <si>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</si>
  <si>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</si>
  <si>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</si>
  <si>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</si>
  <si>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</si>
  <si>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</si>
  <si>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</si>
  <si>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</si>
  <si>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</si>
  <si>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</si>
  <si>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</si>
  <si>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</si>
  <si>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</si>
  <si>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</si>
  <si>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</si>
  <si>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</si>
  <si>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</si>
  <si>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</si>
  <si>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</si>
  <si>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</si>
  <si>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</si>
  <si>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</si>
  <si>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</si>
  <si>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</si>
  <si>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</si>
  <si>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</si>
  <si>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</si>
  <si>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</si>
  <si>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</si>
  <si>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</si>
  <si>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</si>
  <si>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</si>
  <si>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</si>
  <si>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</si>
  <si>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</si>
  <si>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</si>
  <si>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</si>
  <si>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</si>
  <si>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</si>
  <si>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</si>
  <si>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</si>
  <si>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</si>
  <si>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</si>
  <si>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</si>
  <si>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</si>
  <si>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</si>
  <si>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</si>
  <si>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</si>
  <si>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</si>
  <si>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</si>
  <si>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</si>
  <si>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</si>
  <si>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</si>
  <si>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</si>
  <si>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</si>
  <si>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</si>
  <si>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</si>
  <si>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</si>
  <si>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</si>
  <si>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</si>
  <si>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</si>
  <si>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</si>
  <si>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</si>
  <si>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</si>
  <si>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</si>
  <si>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</si>
  <si>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</si>
  <si>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</si>
  <si>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</si>
  <si>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</si>
  <si>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</si>
  <si>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</si>
  <si>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</si>
  <si>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</si>
  <si>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</si>
  <si>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</si>
  <si>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</si>
  <si>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</si>
  <si>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</si>
  <si>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</si>
  <si>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</si>
  <si>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</si>
  <si>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</si>
  <si>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</si>
  <si>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</si>
  <si>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</si>
  <si>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</si>
  <si>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</si>
  <si>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</si>
  <si>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</si>
  <si>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</si>
  <si>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</si>
  <si>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</si>
  <si>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</si>
  <si>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</si>
  <si>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</si>
  <si>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</si>
  <si>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</si>
  <si>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</si>
  <si>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</si>
  <si>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</si>
  <si>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</si>
  <si>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</si>
  <si>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</si>
  <si>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</si>
  <si>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</si>
  <si>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</si>
  <si>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</si>
  <si>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</si>
  <si>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</si>
  <si>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</si>
  <si>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</si>
  <si>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</si>
  <si>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</si>
  <si>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</si>
  <si>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</si>
  <si>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</si>
  <si>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</si>
  <si>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</si>
  <si>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</si>
  <si>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</si>
  <si>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</si>
  <si>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</si>
  <si>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</si>
  <si>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</si>
  <si>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</si>
  <si>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</si>
  <si>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</si>
  <si>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</si>
  <si>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</si>
  <si>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</si>
  <si>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</si>
  <si>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</si>
  <si>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</si>
  <si>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</si>
  <si>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</si>
  <si>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</si>
  <si>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</si>
  <si>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</si>
  <si>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</si>
  <si>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</si>
  <si>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</si>
  <si>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</si>
  <si>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</si>
  <si>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</si>
  <si>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</si>
  <si>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</si>
  <si>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</si>
  <si>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</si>
  <si>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</si>
  <si>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</si>
  <si>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</si>
  <si>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</si>
  <si>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</si>
  <si>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</si>
  <si>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</si>
  <si>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</si>
  <si>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</si>
  <si>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</si>
  <si>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</si>
  <si>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</si>
  <si>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</si>
  <si>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</si>
  <si>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</si>
  <si>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</si>
  <si>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</si>
  <si>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</si>
  <si>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</si>
  <si>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</si>
  <si>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</si>
  <si>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</si>
  <si>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</si>
  <si>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</si>
  <si>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</si>
  <si>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</si>
  <si>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</si>
  <si>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</si>
  <si>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</si>
  <si>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</si>
  <si>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</si>
  <si>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</si>
  <si>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</si>
  <si>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</si>
  <si>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</si>
  <si>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</si>
  <si>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</si>
  <si>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</si>
  <si>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</si>
  <si>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</si>
  <si>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</si>
  <si>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</si>
  <si>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</si>
  <si>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</si>
  <si>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</si>
  <si>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</si>
  <si>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</si>
  <si>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</si>
  <si>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</si>
  <si>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</si>
  <si>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</si>
  <si>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</si>
  <si>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</si>
  <si>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</si>
  <si>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</si>
  <si>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</si>
  <si>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</si>
  <si>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</si>
  <si>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</si>
  <si>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</si>
  <si>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</si>
  <si>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</si>
  <si>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</si>
  <si>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</si>
  <si>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</si>
  <si>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</si>
  <si>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</si>
  <si>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</si>
  <si>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</si>
  <si>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</si>
  <si>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</si>
  <si>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</si>
  <si>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</si>
  <si>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</si>
  <si>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</si>
  <si>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</si>
  <si>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</si>
  <si>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</si>
  <si>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</si>
  <si>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</si>
  <si>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</si>
  <si>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</si>
  <si>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</si>
  <si>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</si>
  <si>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</si>
  <si>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</si>
  <si>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</si>
  <si>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</si>
  <si>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</si>
  <si>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</si>
  <si>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</si>
  <si>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</si>
  <si>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</si>
  <si>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</si>
  <si>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</si>
  <si>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</si>
  <si>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</si>
  <si>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</si>
  <si>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</si>
  <si>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</si>
  <si>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</si>
  <si>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</si>
  <si>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</si>
  <si>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</si>
  <si>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</si>
  <si>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</si>
  <si>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</si>
  <si>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</si>
  <si>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</si>
  <si>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</si>
  <si>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</si>
  <si>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</si>
  <si>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</si>
  <si>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</si>
  <si>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</si>
  <si>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</si>
  <si>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</si>
  <si>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</si>
  <si>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</si>
  <si>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</si>
  <si>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</si>
  <si>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</si>
  <si>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</si>
  <si>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</si>
  <si>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</si>
  <si>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</si>
  <si>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</si>
  <si>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</si>
  <si>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</si>
  <si>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</si>
  <si>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</si>
  <si>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</si>
  <si>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</si>
  <si>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</si>
  <si>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</si>
  <si>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</si>
  <si>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</si>
  <si>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</si>
  <si>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</si>
  <si>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</si>
  <si>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</si>
  <si>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</si>
  <si>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</si>
  <si>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</si>
  <si>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</si>
  <si>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</si>
  <si>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</si>
  <si>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</si>
  <si>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</si>
  <si>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</si>
  <si>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</si>
  <si>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</si>
  <si>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</si>
  <si>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</si>
  <si>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</si>
  <si>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</si>
  <si>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</si>
  <si>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</si>
  <si>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</si>
  <si>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</si>
  <si>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</si>
  <si>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</si>
  <si>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</si>
  <si>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</si>
  <si>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</si>
  <si>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</si>
  <si>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</si>
  <si>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</si>
  <si>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</si>
  <si>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</si>
  <si>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</si>
  <si>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</si>
  <si>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</si>
  <si>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</si>
  <si>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</si>
  <si>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</si>
  <si>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</si>
  <si>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</si>
  <si>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</si>
  <si>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</si>
  <si>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</si>
  <si>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</si>
  <si>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</si>
  <si>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</si>
  <si>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</si>
  <si>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</si>
  <si>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</si>
  <si>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</si>
  <si>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</si>
  <si>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</si>
  <si>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</si>
  <si>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</si>
  <si>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</si>
  <si>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</si>
  <si>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</si>
  <si>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</si>
  <si>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</si>
  <si>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</si>
  <si>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</si>
  <si>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</si>
  <si>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</si>
  <si>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</si>
  <si>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</si>
  <si>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</si>
  <si>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</si>
  <si>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</si>
  <si>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</si>
  <si>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</si>
  <si>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</si>
  <si>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</si>
  <si>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</si>
  <si>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</si>
  <si>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</si>
  <si>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</si>
  <si>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</si>
  <si>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</si>
  <si>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</si>
  <si>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</si>
  <si>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</si>
  <si>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</si>
  <si>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</si>
  <si>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</si>
  <si>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</si>
  <si>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</si>
  <si>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</si>
  <si>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</si>
  <si>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</si>
  <si>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</si>
  <si>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</si>
  <si>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</si>
  <si>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</si>
  <si>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</si>
  <si>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</si>
  <si>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</si>
  <si>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</si>
  <si>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</si>
  <si>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</si>
  <si>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</si>
  <si>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</si>
  <si>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</si>
  <si>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</si>
  <si>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</si>
  <si>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</si>
  <si>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</si>
  <si>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</si>
  <si>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</si>
  <si>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</si>
  <si>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</si>
  <si>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</si>
  <si>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</si>
  <si>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</si>
  <si>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</si>
  <si>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</si>
  <si>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</si>
  <si>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</si>
  <si>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</si>
  <si>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</si>
  <si>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</si>
  <si>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</si>
  <si>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</si>
  <si>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</si>
  <si>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</si>
  <si>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</si>
  <si>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</si>
  <si>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</si>
  <si>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</si>
  <si>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</si>
  <si>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</si>
  <si>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</si>
  <si>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</si>
  <si>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</si>
  <si>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</si>
  <si>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</si>
  <si>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</si>
  <si>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</si>
  <si>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</si>
  <si>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</si>
  <si>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</si>
  <si>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</si>
  <si>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</si>
  <si>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</si>
  <si>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</si>
  <si>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</si>
  <si>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</si>
  <si>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</si>
  <si>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</si>
  <si>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</si>
  <si>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</si>
  <si>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</si>
  <si>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</si>
  <si>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</si>
  <si>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</si>
  <si>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</si>
  <si>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</si>
  <si>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</si>
  <si>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</si>
  <si>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</si>
  <si>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</si>
  <si>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</si>
  <si>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</si>
  <si>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</si>
  <si>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</si>
  <si>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</si>
  <si>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</si>
  <si>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</si>
  <si>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</si>
  <si>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</si>
  <si>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</si>
  <si>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</si>
  <si>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</si>
  <si>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</si>
  <si>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</si>
  <si>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</si>
  <si>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</si>
  <si>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</si>
  <si>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</si>
  <si>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</si>
  <si>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</si>
  <si>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</si>
  <si>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</si>
  <si>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</si>
  <si>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</si>
  <si>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</si>
  <si>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</si>
  <si>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</si>
  <si>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</si>
  <si>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</si>
  <si>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</si>
  <si>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</si>
  <si>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</si>
  <si>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</si>
  <si>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</si>
  <si>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</si>
  <si>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</si>
  <si>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</si>
  <si>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</si>
  <si>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</si>
  <si>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</si>
  <si>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</si>
  <si>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</si>
  <si>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</si>
  <si>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</si>
  <si>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</si>
  <si>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</si>
  <si>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</si>
  <si>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</si>
  <si>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</si>
  <si>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</si>
  <si>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</si>
  <si>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</si>
  <si>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</si>
  <si>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</si>
  <si>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</si>
  <si>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</si>
  <si>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</si>
  <si>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</si>
  <si>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</si>
  <si>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</si>
  <si>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</si>
  <si>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</si>
  <si>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</si>
  <si>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</si>
  <si>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</si>
  <si>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</si>
  <si>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</si>
  <si>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</si>
  <si>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</si>
  <si>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</si>
  <si>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</si>
  <si>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</si>
  <si>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</si>
  <si>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</si>
  <si>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</si>
  <si>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</si>
  <si>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</si>
  <si>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</si>
  <si>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</si>
  <si>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</si>
  <si>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</si>
  <si>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</si>
  <si>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</si>
  <si>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</si>
  <si>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</si>
  <si>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</si>
  <si>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</si>
  <si>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</si>
  <si>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</si>
  <si>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</si>
  <si>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</si>
  <si>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</si>
  <si>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</si>
  <si>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</si>
  <si>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</si>
  <si>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</si>
  <si>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</si>
  <si>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</si>
  <si>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</si>
  <si>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</si>
  <si>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</si>
  <si>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</si>
  <si>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</si>
  <si>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</si>
  <si>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</si>
  <si>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</si>
  <si>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</si>
  <si>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</si>
  <si>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</si>
  <si>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</si>
  <si>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</si>
  <si>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</si>
  <si>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</si>
  <si>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</si>
  <si>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</si>
  <si>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</si>
  <si>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</si>
  <si>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</si>
  <si>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</si>
  <si>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</si>
  <si>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</si>
  <si>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</si>
  <si>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</si>
  <si>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</si>
  <si>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</si>
  <si>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</si>
  <si>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</si>
  <si>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</si>
  <si>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</si>
  <si>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</si>
  <si>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</si>
  <si>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</si>
  <si>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</si>
  <si>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</si>
  <si>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</si>
  <si>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</si>
  <si>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</si>
  <si>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</si>
  <si>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</si>
  <si>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</si>
  <si>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</si>
  <si>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</si>
  <si>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</si>
  <si>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</si>
  <si>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</si>
  <si>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</si>
  <si>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</si>
  <si>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</si>
  <si>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</si>
  <si>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</si>
  <si>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</si>
  <si>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</si>
  <si>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</si>
  <si>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</si>
  <si>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</si>
  <si>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</si>
  <si>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</si>
  <si>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</si>
  <si>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</si>
  <si>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</si>
  <si>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</si>
  <si>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</si>
  <si>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</si>
  <si>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</si>
  <si>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</si>
  <si>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</si>
  <si>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</si>
  <si>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</si>
  <si>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</si>
  <si>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</si>
  <si>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</si>
  <si>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</si>
  <si>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</si>
  <si>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</si>
  <si>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</si>
  <si>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</si>
  <si>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</si>
  <si>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</si>
  <si>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</si>
  <si>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</si>
  <si>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</si>
  <si>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</si>
  <si>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</si>
  <si>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</si>
  <si>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</si>
  <si>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</si>
  <si>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</si>
  <si>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</si>
  <si>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</si>
  <si>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</si>
  <si>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</si>
  <si>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</si>
  <si>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</si>
  <si>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</si>
  <si>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</si>
  <si>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</si>
  <si>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</si>
  <si>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</si>
  <si>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</si>
  <si>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</si>
  <si>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</si>
  <si>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</si>
  <si>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</si>
  <si>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</si>
  <si>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</si>
  <si>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</si>
  <si>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</si>
  <si>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</si>
  <si>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</si>
  <si>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</si>
  <si>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</si>
  <si>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</si>
  <si>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</si>
  <si>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</si>
  <si>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</si>
  <si>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</si>
  <si>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</si>
  <si>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</si>
  <si>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</si>
  <si>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</si>
  <si>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</si>
  <si>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</si>
  <si>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</si>
  <si>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</si>
  <si>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</si>
  <si>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</si>
  <si>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</si>
  <si>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</si>
  <si>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</si>
  <si>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</si>
  <si>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</si>
  <si>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</si>
  <si>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</si>
  <si>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</si>
  <si>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</si>
  <si>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</si>
  <si>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</si>
  <si>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</si>
  <si>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</si>
  <si>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</si>
  <si>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</si>
  <si>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</si>
  <si>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</si>
  <si>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</si>
  <si>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</si>
  <si>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</si>
  <si>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</si>
  <si>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</si>
  <si>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</si>
  <si>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</si>
  <si>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</si>
  <si>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</si>
  <si>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</si>
  <si>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</si>
  <si>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</si>
  <si>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</si>
  <si>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</si>
  <si>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</si>
  <si>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</si>
  <si>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</si>
  <si>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</si>
  <si>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</si>
  <si>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</si>
  <si>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</si>
  <si>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</si>
  <si>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</si>
  <si>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</si>
  <si>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</si>
  <si>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</si>
  <si>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</si>
  <si>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</si>
  <si>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</si>
  <si>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</si>
  <si>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</si>
  <si>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</si>
  <si>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</si>
  <si>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</si>
  <si>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</si>
  <si>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</si>
  <si>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</si>
  <si>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</si>
  <si>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</si>
  <si>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</si>
  <si>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</si>
  <si>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</si>
  <si>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</si>
  <si>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</si>
  <si>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</si>
  <si>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</si>
  <si>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</si>
  <si>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</si>
  <si>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</si>
  <si>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</si>
  <si>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</si>
  <si>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</si>
  <si>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</si>
  <si>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</si>
  <si>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</si>
  <si>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</si>
  <si>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</si>
  <si>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</si>
  <si>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</si>
  <si>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</si>
  <si>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</si>
  <si>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</si>
  <si>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</si>
  <si>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</si>
  <si>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</si>
  <si>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</si>
  <si>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</si>
  <si>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</si>
  <si>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</si>
  <si>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</si>
  <si>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</si>
  <si>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</si>
  <si>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</si>
  <si>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</si>
  <si>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</si>
  <si>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</si>
  <si>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</si>
  <si>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</si>
  <si>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</si>
  <si>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</si>
  <si>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</si>
  <si>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</si>
  <si>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</si>
  <si>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</si>
  <si>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</si>
  <si>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</si>
  <si>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</si>
  <si>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</si>
  <si>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</si>
  <si>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</si>
  <si>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</si>
  <si>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</si>
  <si>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</si>
  <si>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</si>
  <si>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</si>
  <si>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</si>
  <si>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</si>
  <si>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</si>
  <si>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</si>
  <si>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</si>
  <si>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</si>
  <si>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</si>
  <si>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</si>
  <si>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</si>
  <si>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</si>
  <si>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</si>
  <si>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</si>
  <si>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</si>
  <si>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</si>
  <si>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</si>
  <si>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</si>
  <si>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</si>
  <si>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</si>
  <si>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</si>
  <si>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</si>
  <si>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</si>
  <si>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</si>
  <si>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</si>
  <si>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</si>
  <si>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</si>
  <si>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</si>
  <si>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</si>
  <si>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</si>
  <si>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</si>
  <si>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</si>
  <si>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</si>
  <si>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</si>
  <si>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</si>
  <si>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</si>
  <si>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</si>
  <si>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</si>
  <si>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</si>
  <si>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</si>
  <si>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</si>
  <si>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</si>
  <si>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</si>
  <si>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</si>
  <si>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</si>
  <si>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</si>
  <si>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</si>
  <si>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</si>
  <si>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</si>
  <si>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</si>
  <si>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</si>
  <si>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</si>
  <si>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</si>
  <si>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</si>
  <si>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</si>
  <si>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</si>
  <si>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</si>
  <si>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</si>
  <si>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</si>
  <si>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</si>
  <si>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</si>
  <si>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</si>
  <si>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</si>
  <si>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</si>
  <si>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</si>
  <si>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</si>
  <si>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</si>
  <si>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</si>
  <si>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</si>
  <si>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</si>
  <si>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</si>
  <si>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</si>
  <si>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</si>
  <si>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</si>
  <si>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</si>
  <si>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</si>
  <si>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</si>
  <si>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</si>
  <si>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</si>
  <si>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</si>
  <si>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</si>
  <si>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</si>
  <si>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</si>
  <si>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</si>
  <si>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</si>
  <si>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</si>
  <si>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</si>
  <si>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</si>
  <si>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</si>
  <si>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</si>
  <si>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</si>
  <si>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</si>
  <si>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</si>
  <si>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</si>
  <si>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</si>
  <si>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</si>
  <si>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</si>
  <si>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</si>
  <si>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</si>
  <si>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</si>
  <si>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</si>
  <si>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</si>
  <si>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</si>
  <si>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</si>
  <si>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</si>
  <si>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</si>
  <si>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</si>
  <si>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</si>
  <si>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</si>
  <si>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</si>
  <si>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</si>
  <si>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</si>
  <si>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</si>
  <si>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</si>
  <si>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</si>
  <si>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</si>
  <si>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</si>
  <si>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</si>
  <si>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</si>
  <si>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</si>
  <si>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</si>
  <si>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</si>
  <si>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</si>
  <si>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</si>
  <si>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</si>
  <si>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</si>
  <si>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</si>
  <si>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</si>
  <si>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</si>
  <si>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</si>
  <si>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</si>
  <si>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</si>
  <si>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</si>
  <si>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</si>
  <si>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</si>
  <si>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</si>
  <si>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</si>
  <si>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</si>
  <si>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</si>
  <si>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</si>
  <si>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</si>
  <si>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</si>
  <si>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</si>
  <si>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</si>
  <si>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</si>
  <si>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</si>
  <si>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</si>
  <si>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</si>
  <si>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</si>
  <si>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</si>
  <si>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</si>
  <si>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</si>
  <si>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</si>
  <si>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</si>
  <si>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</si>
  <si>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</si>
  <si>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</si>
  <si>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</si>
  <si>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</si>
  <si>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</si>
  <si>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</si>
  <si>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</si>
  <si>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</si>
  <si>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</si>
  <si>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</si>
  <si>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</si>
  <si>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</si>
  <si>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</si>
  <si>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</si>
  <si>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</si>
  <si>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</si>
  <si>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</si>
  <si>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</si>
  <si>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</si>
  <si>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</si>
  <si>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</si>
  <si>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</si>
  <si>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</si>
  <si>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</si>
  <si>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</si>
  <si>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</si>
  <si>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</si>
  <si>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</si>
  <si>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</si>
  <si>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</si>
  <si>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</si>
  <si>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</si>
  <si>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</si>
  <si>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</si>
  <si>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</si>
  <si>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</si>
  <si>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</si>
  <si>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</si>
  <si>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</si>
  <si>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</si>
  <si>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</si>
  <si>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</si>
  <si>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</si>
  <si>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</si>
  <si>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</si>
  <si>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</si>
  <si>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</si>
  <si>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</si>
  <si>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</si>
  <si>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</si>
  <si>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</si>
  <si>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</si>
  <si>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</si>
  <si>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</si>
  <si>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</si>
  <si>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</si>
  <si>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</si>
  <si>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</si>
  <si>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</si>
  <si>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</si>
  <si>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</si>
  <si>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</si>
  <si>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</si>
  <si>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</si>
  <si>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</si>
  <si>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</si>
  <si>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</si>
  <si>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</si>
  <si>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</si>
  <si>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</si>
  <si>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</si>
  <si>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</si>
  <si>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</si>
  <si>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</si>
  <si>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</si>
  <si>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</si>
  <si>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</si>
  <si>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</si>
  <si>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</si>
  <si>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</si>
  <si>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</si>
  <si>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</si>
  <si>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</si>
  <si>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</si>
  <si>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</si>
  <si>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</si>
  <si>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</si>
  <si>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</si>
  <si>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</si>
  <si>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</si>
  <si>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</si>
  <si>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</si>
  <si>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</si>
  <si>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</si>
  <si>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</si>
  <si>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</si>
  <si>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</si>
  <si>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</si>
  <si>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</si>
  <si>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</si>
  <si>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</si>
  <si>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</si>
  <si>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</si>
  <si>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</si>
  <si>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</si>
  <si>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</si>
  <si>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</si>
  <si>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</si>
  <si>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</si>
  <si>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</si>
  <si>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</si>
  <si>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</si>
  <si>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</si>
  <si>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</si>
  <si>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</si>
  <si>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</si>
  <si>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</si>
  <si>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</si>
  <si>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</si>
  <si>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</si>
  <si>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</si>
  <si>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</si>
  <si>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</si>
  <si>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</si>
  <si>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</si>
  <si>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</si>
  <si>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</si>
  <si>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</si>
  <si>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</si>
  <si>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</si>
  <si>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</si>
  <si>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</si>
  <si>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</si>
  <si>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</si>
  <si>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</si>
  <si>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</si>
  <si>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</si>
  <si>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</si>
  <si>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</si>
  <si>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</si>
  <si>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</si>
  <si>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</si>
  <si>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</si>
  <si>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</si>
  <si>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</si>
  <si>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</si>
  <si>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</si>
  <si>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</si>
  <si>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</si>
  <si>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</si>
  <si>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</si>
  <si>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</si>
  <si>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</si>
  <si>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</si>
  <si>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</si>
  <si>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</si>
  <si>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</si>
  <si>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</si>
  <si>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</si>
  <si>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</si>
  <si>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</si>
  <si>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</si>
  <si>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</si>
  <si>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</si>
  <si>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</si>
  <si>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</si>
  <si>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</si>
  <si>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</si>
  <si>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</si>
  <si>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</si>
  <si>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</si>
  <si>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</si>
  <si>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</si>
  <si>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</si>
  <si>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</si>
  <si>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</si>
  <si>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</si>
  <si>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</si>
  <si>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</si>
  <si>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</si>
  <si>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</si>
  <si>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</si>
  <si>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</si>
  <si>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</si>
  <si>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</si>
  <si>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</si>
  <si>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</si>
  <si>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</si>
  <si>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</si>
  <si>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</si>
  <si>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</si>
  <si>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</si>
  <si>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</si>
  <si>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</si>
  <si>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</si>
  <si>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</si>
  <si>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</si>
  <si>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</si>
  <si>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</si>
  <si>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</si>
  <si>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</si>
  <si>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</si>
  <si>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</si>
  <si>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</si>
  <si>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</si>
  <si>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</si>
  <si>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</si>
  <si>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</si>
  <si>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</si>
  <si>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</si>
  <si>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</si>
  <si>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</si>
  <si>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</si>
  <si>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</si>
  <si>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</si>
  <si>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</si>
  <si>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</si>
  <si>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</si>
  <si>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</si>
  <si>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</si>
  <si>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</si>
  <si>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</si>
  <si>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</si>
  <si>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</si>
  <si>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</si>
  <si>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</si>
  <si>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</si>
  <si>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</si>
  <si>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</si>
  <si>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</si>
  <si>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</si>
  <si>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</si>
  <si>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</si>
  <si>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</si>
  <si>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</si>
  <si>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</si>
  <si>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</si>
  <si>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</si>
  <si>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</si>
  <si>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</si>
  <si>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</si>
  <si>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</si>
  <si>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</si>
  <si>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</si>
  <si>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</si>
  <si>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</si>
  <si>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</si>
  <si>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</si>
  <si>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</si>
  <si>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</si>
  <si>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</si>
  <si>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</si>
  <si>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</si>
  <si>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</si>
  <si>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</si>
  <si>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</si>
  <si>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</si>
  <si>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</si>
  <si>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</si>
  <si>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</si>
  <si>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</si>
  <si>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</si>
  <si>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</si>
  <si>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</si>
  <si>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</si>
  <si>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</si>
  <si>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</si>
  <si>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</si>
  <si>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</si>
  <si>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</si>
  <si>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</si>
  <si>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</si>
  <si>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</si>
  <si>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</si>
  <si>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</si>
  <si>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</si>
  <si>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</si>
  <si>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</si>
  <si>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</si>
  <si>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</si>
  <si>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</si>
  <si>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</si>
  <si>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</si>
  <si>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</si>
  <si>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</si>
  <si>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</si>
  <si>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</si>
  <si>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</si>
  <si>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</si>
  <si>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</si>
  <si>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</si>
  <si>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</si>
  <si>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</si>
  <si>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</si>
  <si>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</si>
  <si>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</si>
  <si>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</si>
  <si>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</si>
  <si>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</si>
  <si>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</si>
  <si>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</si>
  <si>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</si>
  <si>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</si>
  <si>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</si>
  <si>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</si>
  <si>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</si>
  <si>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</si>
  <si>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</si>
  <si>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</si>
  <si>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</si>
  <si>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</si>
  <si>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</si>
  <si>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</si>
  <si>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</si>
  <si>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</si>
  <si>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</si>
  <si>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</si>
  <si>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</si>
  <si>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</si>
  <si>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</si>
  <si>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</si>
  <si>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</si>
  <si>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</si>
  <si>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</si>
  <si>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</si>
  <si>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</si>
  <si>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</si>
  <si>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</si>
  <si>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</si>
  <si>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</si>
  <si>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</si>
  <si>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</si>
  <si>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</si>
  <si>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</si>
  <si>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</si>
  <si>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</si>
  <si>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</si>
  <si>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</si>
  <si>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</si>
  <si>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</si>
  <si>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</si>
  <si>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</si>
  <si>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</si>
  <si>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</si>
  <si>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</si>
  <si>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</si>
  <si>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</si>
  <si>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</si>
  <si>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</si>
  <si>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</si>
  <si>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</si>
  <si>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</si>
  <si>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</si>
  <si>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</si>
  <si>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</si>
  <si>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</si>
  <si>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</si>
  <si>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</si>
  <si>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</si>
  <si>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</si>
  <si>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</si>
  <si>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</si>
  <si>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</si>
  <si>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</si>
  <si>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</si>
  <si>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</si>
  <si>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</si>
  <si>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</si>
  <si>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</si>
  <si>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</si>
  <si>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</si>
  <si>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</si>
  <si>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</si>
  <si>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</si>
  <si>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</si>
  <si>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</si>
  <si>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</si>
  <si>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</si>
  <si>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</si>
  <si>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</si>
  <si>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</si>
  <si>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</si>
  <si>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</si>
  <si>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</si>
  <si>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</si>
  <si>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</si>
  <si>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</si>
  <si>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</si>
  <si>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</si>
  <si>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</si>
  <si>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</si>
  <si>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</si>
  <si>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</si>
  <si>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</si>
  <si>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</si>
  <si>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</si>
  <si>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</si>
  <si>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</si>
  <si>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</si>
  <si>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</si>
  <si>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</si>
  <si>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</si>
  <si>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</si>
  <si>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</si>
  <si>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</si>
  <si>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</si>
  <si>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</si>
  <si>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</si>
  <si>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</si>
  <si>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</si>
  <si>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</si>
  <si>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</si>
  <si>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</si>
  <si>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</si>
  <si>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</si>
  <si>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</si>
  <si>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</si>
  <si>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</si>
  <si>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</si>
  <si>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</si>
  <si>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</si>
  <si>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</si>
  <si>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</si>
  <si>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</si>
  <si>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</si>
  <si>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</si>
  <si>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</si>
  <si>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</si>
  <si>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</si>
  <si>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</si>
  <si>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</si>
  <si>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</si>
  <si>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</si>
  <si>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</si>
  <si>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</si>
  <si>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</si>
  <si>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</si>
  <si>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</si>
  <si>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</si>
  <si>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</si>
  <si>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</si>
  <si>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</si>
  <si>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</si>
  <si>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</si>
  <si>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</si>
  <si>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</si>
  <si>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</si>
  <si>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</si>
  <si>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</si>
  <si>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</si>
  <si>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</si>
  <si>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</si>
  <si>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</si>
  <si>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</si>
  <si>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</si>
  <si>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</si>
  <si>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</si>
  <si>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</si>
  <si>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</si>
  <si>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</si>
  <si>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</si>
  <si>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</si>
  <si>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</si>
  <si>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</si>
  <si>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</si>
  <si>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</si>
  <si>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</si>
  <si>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</si>
  <si>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</si>
  <si>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</si>
  <si>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</si>
  <si>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</si>
  <si>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</si>
  <si>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</si>
  <si>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</si>
  <si>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</si>
  <si>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</si>
  <si>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</si>
  <si>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</si>
  <si>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</si>
  <si>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</si>
  <si>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</si>
  <si>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</si>
  <si>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</si>
  <si>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</si>
  <si>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</si>
  <si>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</si>
  <si>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</si>
  <si>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</si>
  <si>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</si>
  <si>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</si>
  <si>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</si>
  <si>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</si>
  <si>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</si>
  <si>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</si>
  <si>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</si>
  <si>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</si>
  <si>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</si>
  <si>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</si>
  <si>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</si>
  <si>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</si>
  <si>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</si>
  <si>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</si>
  <si>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</si>
  <si>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</si>
  <si>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</si>
  <si>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</si>
  <si>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</si>
  <si>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</si>
  <si>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</si>
  <si>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</si>
  <si>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</si>
  <si>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</si>
  <si>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</si>
  <si>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</si>
  <si>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</si>
  <si>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</si>
  <si>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</si>
  <si>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</si>
  <si>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</si>
  <si>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</si>
  <si>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</si>
  <si>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</si>
  <si>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</si>
  <si>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</si>
  <si>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</si>
  <si>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</si>
  <si>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</si>
  <si>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</si>
  <si>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</si>
  <si>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</si>
  <si>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</si>
  <si>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</si>
  <si>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</si>
  <si>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</si>
  <si>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</si>
  <si>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</si>
  <si>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</si>
  <si>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</si>
  <si>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</si>
  <si>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</si>
  <si>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</si>
  <si>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</si>
  <si>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</si>
  <si>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</si>
  <si>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</si>
  <si>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</si>
  <si>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</si>
  <si>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</si>
  <si>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</si>
  <si>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</si>
  <si>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</si>
  <si>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</si>
  <si>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</si>
  <si>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</si>
  <si>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</si>
  <si>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</si>
  <si>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</si>
  <si>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</si>
  <si>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</si>
  <si>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</si>
  <si>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</si>
  <si>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</si>
  <si>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</si>
  <si>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</si>
  <si>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</si>
  <si>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</si>
  <si>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</si>
  <si>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</si>
  <si>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</si>
  <si>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</si>
  <si>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</si>
  <si>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</si>
  <si>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</si>
  <si>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</si>
  <si>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</si>
  <si>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</si>
  <si>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</si>
  <si>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</si>
  <si>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</si>
  <si>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</si>
  <si>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</si>
  <si>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</si>
  <si>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</si>
  <si>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</si>
  <si>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</si>
  <si>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</si>
  <si>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</si>
  <si>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</si>
  <si>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</si>
  <si>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</si>
  <si>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</si>
  <si>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</si>
  <si>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</si>
  <si>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</si>
  <si>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</si>
  <si>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</si>
  <si>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</si>
  <si>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</si>
  <si>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</si>
  <si>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</si>
  <si>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</si>
  <si>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</si>
  <si>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</si>
  <si>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</si>
  <si>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</si>
  <si>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</si>
  <si>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</si>
  <si>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</si>
  <si>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</si>
  <si>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</si>
  <si>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</si>
  <si>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</si>
  <si>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</si>
  <si>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</si>
  <si>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</si>
  <si>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</si>
  <si>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</si>
  <si>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</si>
  <si>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</si>
  <si>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</si>
  <si>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</si>
  <si>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</si>
  <si>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</si>
  <si>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</si>
  <si>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</si>
  <si>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</si>
  <si>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</si>
  <si>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</si>
  <si>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</si>
  <si>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</si>
  <si>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</si>
  <si>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</si>
  <si>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</si>
  <si>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</si>
  <si>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</si>
  <si>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</si>
  <si>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</si>
  <si>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</si>
  <si>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</si>
  <si>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</si>
  <si>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</si>
  <si>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</si>
  <si>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</si>
  <si>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</si>
  <si>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</si>
  <si>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</si>
  <si>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</si>
  <si>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</si>
  <si>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</si>
  <si>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</si>
  <si>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</si>
  <si>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</si>
  <si>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</si>
  <si>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</si>
  <si>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</si>
  <si>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</si>
  <si>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</si>
  <si>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</si>
  <si>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</si>
  <si>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</si>
  <si>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</si>
  <si>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</si>
  <si>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</si>
  <si>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</si>
  <si>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</si>
  <si>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</si>
  <si>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</si>
  <si>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</si>
  <si>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</si>
  <si>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</si>
  <si>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</si>
  <si>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</si>
  <si>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</si>
  <si>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</si>
  <si>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</si>
  <si>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</si>
  <si>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</si>
  <si>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</si>
  <si>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</si>
  <si>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</si>
  <si>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</si>
  <si>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</si>
  <si>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</si>
  <si>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</si>
  <si>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</si>
  <si>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</si>
  <si>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</si>
  <si>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</si>
  <si>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</si>
  <si>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</si>
  <si>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</si>
  <si>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</si>
  <si>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</si>
  <si>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</si>
  <si>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</si>
  <si>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</si>
  <si>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</si>
  <si>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</si>
  <si>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</si>
  <si>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</si>
  <si>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</si>
  <si>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</si>
  <si>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</si>
  <si>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</si>
  <si>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</si>
  <si>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</si>
  <si>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</si>
  <si>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</si>
  <si>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</si>
  <si>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</si>
  <si>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</si>
  <si>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</si>
  <si>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</si>
  <si>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</si>
  <si>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</si>
  <si>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</si>
  <si>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</si>
  <si>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</si>
  <si>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</si>
  <si>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</si>
  <si>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</si>
  <si>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</si>
  <si>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</si>
  <si>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</si>
  <si>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</si>
  <si>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</si>
  <si>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</si>
  <si>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</si>
  <si>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</si>
  <si>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</si>
  <si>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</si>
  <si>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</si>
  <si>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</si>
  <si>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</si>
  <si>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</si>
  <si>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</si>
  <si>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</si>
  <si>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</si>
  <si>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</si>
  <si>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</si>
  <si>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</si>
  <si>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</si>
  <si>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</si>
  <si>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</si>
  <si>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</si>
  <si>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</si>
  <si>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</si>
  <si>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</si>
  <si>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</si>
  <si>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</si>
  <si>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</si>
  <si>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</si>
  <si>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</si>
  <si>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</si>
  <si>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</si>
  <si>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</si>
  <si>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</si>
  <si>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</si>
  <si>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</si>
  <si>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</si>
  <si>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</si>
  <si>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</si>
  <si>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</si>
  <si>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</si>
  <si>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</si>
  <si>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</si>
  <si>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</si>
  <si>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</si>
  <si>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</si>
  <si>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</si>
  <si>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</si>
  <si>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</si>
  <si>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</si>
  <si>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</si>
  <si>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</si>
  <si>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</si>
  <si>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</si>
  <si>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</si>
  <si>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</si>
  <si>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</si>
  <si>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</si>
  <si>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</si>
  <si>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</si>
  <si>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</si>
  <si>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</si>
  <si>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</si>
  <si>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</si>
  <si>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</si>
  <si>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</si>
  <si>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</si>
  <si>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</si>
  <si>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</si>
  <si>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</si>
  <si>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</si>
  <si>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</si>
  <si>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</si>
  <si>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</si>
  <si>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</si>
  <si>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</si>
  <si>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</si>
  <si>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</si>
  <si>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</si>
  <si>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</si>
  <si>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</si>
  <si>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</si>
  <si>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</si>
  <si>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</si>
  <si>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</si>
  <si>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</si>
  <si>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</si>
  <si>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</si>
  <si>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</si>
  <si>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</si>
  <si>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</si>
  <si>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</si>
  <si>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</si>
  <si>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</si>
  <si>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</si>
  <si>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</si>
  <si>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</si>
  <si>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</si>
  <si>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</si>
  <si>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</si>
  <si>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</si>
  <si>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</si>
  <si>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</si>
  <si>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</si>
  <si>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</si>
  <si>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</si>
  <si>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</si>
  <si>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</si>
  <si>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</si>
  <si>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</si>
  <si>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</si>
  <si>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</si>
  <si>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</si>
  <si>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</si>
  <si>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</si>
  <si>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</si>
  <si>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</si>
  <si>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</si>
  <si>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</si>
  <si>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</si>
  <si>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</si>
  <si>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</si>
  <si>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</si>
  <si>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</si>
  <si>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</si>
  <si>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</si>
  <si>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</si>
  <si>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</si>
  <si>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</si>
  <si>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</si>
  <si>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</si>
  <si>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</si>
  <si>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</si>
  <si>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</si>
  <si>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</si>
  <si>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</si>
  <si>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</si>
  <si>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</si>
  <si>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</si>
  <si>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</si>
  <si>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</si>
  <si>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</si>
  <si>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</si>
  <si>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</si>
  <si>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</si>
  <si>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</si>
  <si>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</si>
  <si>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</si>
  <si>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</si>
  <si>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</si>
  <si>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</si>
  <si>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</si>
  <si>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</si>
  <si>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</si>
  <si>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</si>
  <si>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</si>
  <si>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</si>
  <si>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</si>
  <si>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</si>
  <si>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</si>
  <si>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</si>
  <si>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</si>
  <si>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</si>
  <si>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</si>
  <si>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</si>
  <si>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</si>
  <si>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</si>
  <si>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</si>
  <si>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</si>
  <si>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</si>
  <si>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</si>
  <si>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</si>
  <si>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</si>
  <si>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</si>
  <si>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</si>
  <si>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</si>
  <si>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</si>
  <si>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</si>
  <si>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</si>
  <si>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</si>
  <si>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</si>
  <si>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</si>
  <si>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</si>
  <si>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</si>
  <si>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</si>
  <si>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</si>
  <si>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</si>
  <si>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</si>
  <si>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</si>
  <si>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</si>
  <si>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</si>
  <si>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</si>
  <si>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</si>
  <si>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</si>
  <si>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</si>
  <si>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</si>
  <si>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</si>
  <si>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</si>
  <si>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</si>
  <si>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</si>
  <si>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</si>
  <si>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</si>
  <si>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</si>
  <si>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</si>
  <si>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</si>
  <si>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</si>
  <si>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</si>
  <si>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</si>
  <si>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</si>
  <si>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</si>
  <si>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</si>
  <si>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</si>
  <si>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</si>
  <si>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</si>
  <si>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</si>
  <si>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</si>
  <si>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</si>
  <si>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</si>
  <si>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</si>
  <si>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</si>
  <si>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</si>
  <si>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</si>
  <si>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</si>
  <si>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</si>
  <si>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</si>
  <si>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</si>
  <si>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</si>
  <si>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</si>
  <si>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</si>
  <si>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</si>
  <si>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</si>
  <si>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</si>
  <si>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</si>
  <si>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</si>
  <si>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</si>
  <si>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</si>
  <si>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</si>
  <si>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</si>
  <si>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</si>
  <si>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</si>
  <si>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</si>
  <si>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</si>
  <si>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</si>
  <si>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</si>
  <si>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</si>
  <si>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</si>
  <si>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</si>
  <si>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</si>
  <si>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</si>
  <si>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</si>
  <si>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</si>
  <si>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</si>
  <si>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</si>
  <si>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</si>
  <si>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</si>
  <si>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</si>
  <si>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</si>
  <si>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</si>
  <si>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</si>
  <si>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</si>
  <si>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</si>
  <si>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</si>
  <si>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</si>
  <si>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</si>
  <si>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</si>
  <si>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</si>
  <si>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</si>
  <si>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</si>
  <si>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</si>
  <si>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</si>
  <si>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</si>
  <si>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</si>
  <si>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</si>
  <si>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</si>
  <si>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</si>
  <si>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</si>
  <si>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</si>
  <si>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</si>
  <si>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</si>
  <si>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</si>
  <si>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</si>
  <si>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</si>
  <si>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</si>
  <si>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</si>
  <si>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</si>
  <si>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</si>
  <si>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</si>
  <si>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</si>
  <si>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</si>
  <si>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</si>
  <si>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</si>
  <si>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</si>
  <si>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</si>
  <si>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</si>
  <si>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</si>
  <si>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</si>
  <si>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</si>
  <si>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</si>
  <si>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</si>
  <si>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</si>
  <si>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</si>
  <si>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</si>
  <si>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</si>
  <si>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</si>
  <si>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</si>
  <si>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</si>
  <si>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</si>
  <si>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</si>
  <si>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</si>
  <si>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</si>
  <si>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</si>
  <si>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</si>
  <si>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</si>
  <si>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</si>
  <si>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</si>
  <si>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</si>
  <si>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</si>
  <si>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</si>
  <si>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</si>
  <si>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</si>
  <si>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</si>
  <si>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</si>
  <si>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</si>
  <si>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</si>
  <si>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</si>
  <si>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</si>
  <si>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</si>
  <si>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</si>
  <si>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</si>
  <si>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</si>
  <si>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</si>
  <si>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</si>
  <si>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</si>
  <si>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</si>
  <si>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</si>
  <si>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</si>
  <si>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</si>
  <si>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</si>
  <si>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</si>
  <si>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</si>
  <si>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</si>
  <si>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</si>
  <si>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</si>
  <si>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</si>
  <si>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</si>
  <si>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</si>
  <si>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</si>
  <si>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</si>
  <si>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</si>
  <si>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</si>
  <si>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</si>
  <si>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</si>
  <si>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</si>
  <si>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</si>
  <si>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</si>
  <si>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</si>
  <si>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</si>
  <si>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</si>
  <si>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</si>
  <si>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</si>
  <si>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</si>
  <si>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</si>
  <si>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</si>
  <si>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</si>
  <si>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</si>
  <si>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</si>
  <si>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</si>
  <si>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</si>
  <si>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</si>
  <si>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</si>
  <si>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</si>
  <si>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</si>
  <si>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</si>
  <si>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</si>
  <si>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</si>
  <si>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</si>
  <si>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</si>
  <si>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</si>
  <si>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</si>
  <si>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</si>
  <si>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</si>
  <si>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</si>
  <si>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</si>
  <si>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</si>
  <si>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</si>
  <si>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</si>
  <si>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</si>
  <si>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</si>
  <si>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</si>
  <si>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</si>
  <si>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</si>
  <si>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</si>
  <si>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</si>
  <si>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</si>
  <si>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</si>
  <si>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</si>
  <si>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</si>
  <si>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</si>
  <si>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</si>
  <si>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</si>
  <si>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</si>
  <si>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</si>
  <si>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</si>
  <si>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</si>
  <si>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</si>
  <si>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</si>
  <si>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</si>
  <si>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</si>
  <si>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</si>
  <si>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</si>
  <si>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</si>
  <si>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</si>
  <si>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</si>
  <si>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</si>
  <si>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</si>
  <si>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</si>
  <si>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</si>
  <si>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</si>
  <si>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</si>
  <si>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</si>
  <si>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</si>
  <si>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</si>
  <si>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</si>
  <si>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</si>
  <si>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</si>
  <si>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</si>
  <si>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</si>
  <si>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</si>
  <si>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</si>
  <si>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</si>
  <si>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</si>
  <si>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</si>
  <si>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</si>
  <si>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</si>
  <si>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</si>
  <si>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</si>
  <si>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</si>
  <si>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</si>
  <si>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</si>
  <si>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</si>
  <si>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</si>
  <si>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</si>
  <si>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</si>
  <si>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</si>
  <si>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</si>
  <si>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</si>
  <si>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</si>
  <si>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</si>
  <si>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</si>
  <si>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</si>
  <si>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</si>
  <si>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</si>
  <si>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</si>
  <si>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</si>
  <si>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</si>
  <si>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</si>
  <si>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</si>
  <si>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</si>
  <si>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</si>
  <si>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</si>
  <si>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</si>
  <si>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</si>
  <si>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</si>
  <si>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</si>
  <si>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</si>
  <si>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</si>
  <si>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</si>
  <si>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</si>
  <si>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</si>
  <si>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</si>
  <si>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</si>
  <si>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</si>
  <si>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</si>
  <si>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</si>
  <si>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</si>
  <si>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</si>
  <si>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</si>
  <si>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</si>
  <si>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</si>
  <si>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</si>
  <si>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</si>
  <si>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</si>
  <si>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</si>
  <si>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</si>
  <si>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</si>
  <si>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</si>
  <si>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</si>
  <si>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</si>
  <si>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</si>
  <si>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</si>
  <si>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</si>
  <si>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</si>
  <si>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</si>
  <si>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</si>
  <si>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</si>
  <si>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</si>
  <si>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</si>
  <si>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</si>
  <si>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</si>
  <si>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</si>
  <si>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</si>
  <si>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</si>
  <si>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</si>
  <si>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</si>
  <si>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</si>
  <si>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</si>
  <si>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</si>
  <si>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</si>
  <si>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</si>
  <si>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</si>
  <si>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</si>
  <si>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</si>
  <si>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</si>
  <si>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</si>
  <si>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</si>
  <si>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</si>
  <si>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</si>
  <si>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</si>
  <si>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</si>
  <si>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</si>
  <si>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</si>
  <si>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</si>
  <si>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</si>
  <si>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</si>
  <si>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</si>
  <si>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</si>
  <si>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</si>
  <si>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</si>
  <si>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</si>
  <si>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</si>
  <si>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</si>
  <si>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</si>
  <si>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</si>
  <si>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</si>
  <si>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</si>
  <si>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</si>
  <si>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</si>
  <si>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</si>
  <si>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</si>
  <si>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</si>
  <si>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</si>
  <si>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</si>
  <si>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</si>
  <si>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</si>
  <si>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</si>
  <si>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</si>
  <si>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</si>
  <si>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</si>
  <si>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</si>
  <si>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</si>
  <si>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</si>
  <si>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</si>
  <si>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</si>
  <si>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</si>
  <si>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</si>
  <si>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</si>
  <si>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</si>
  <si>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</si>
  <si>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</si>
  <si>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</si>
  <si>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</si>
  <si>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</si>
  <si>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</si>
  <si>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</si>
  <si>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</si>
  <si>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</si>
  <si>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</si>
  <si>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</si>
  <si>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</si>
  <si>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</si>
  <si>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</si>
  <si>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</si>
  <si>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</si>
  <si>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</si>
  <si>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</si>
  <si>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</si>
  <si>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</si>
  <si>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</si>
  <si>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</si>
  <si>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</si>
  <si>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</si>
  <si>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</si>
  <si>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</si>
  <si>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</si>
  <si>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</si>
  <si>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</si>
  <si>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</si>
  <si>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</si>
  <si>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</si>
  <si>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</si>
  <si>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</si>
  <si>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</si>
  <si>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</si>
  <si>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</si>
  <si>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</si>
  <si>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</si>
  <si>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</si>
  <si>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</si>
  <si>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</si>
  <si>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</si>
  <si>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</si>
  <si>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</si>
  <si>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</si>
  <si>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</si>
  <si>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</si>
  <si>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</si>
  <si>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</si>
  <si>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</si>
  <si>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</si>
  <si>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</si>
  <si>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</si>
  <si>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</si>
  <si>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</si>
  <si>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</si>
  <si>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</si>
  <si>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</si>
  <si>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</si>
  <si>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</si>
  <si>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</si>
  <si>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</si>
  <si>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</si>
  <si>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</si>
  <si>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</si>
  <si>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</si>
  <si>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3WT</t>
  </si>
  <si>
    <t>THAISUGAR</t>
  </si>
  <si>
    <t>0IH0BS1PL</t>
  </si>
  <si>
    <t>0IH0DS1PL</t>
  </si>
  <si>
    <t>ALABAMA</t>
  </si>
  <si>
    <t>ZZK002</t>
  </si>
  <si>
    <t>0SX2TE1PL</t>
  </si>
  <si>
    <t>0SX2VE1PL</t>
  </si>
  <si>
    <t>0SX2XE1PL</t>
  </si>
  <si>
    <t>0SX2ZE1PL</t>
  </si>
  <si>
    <t>SUE023</t>
  </si>
  <si>
    <t>PLW013</t>
  </si>
  <si>
    <t>KPB010</t>
  </si>
  <si>
    <t>KR7</t>
  </si>
  <si>
    <t>KATHERINE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</si>
  <si>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</si>
  <si>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</si>
  <si>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</si>
  <si>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</si>
  <si>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</si>
  <si>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</si>
  <si>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</si>
  <si>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</si>
  <si>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JPV</t>
  </si>
  <si>
    <t>JPO VOLANS</t>
  </si>
  <si>
    <t>4SR</t>
  </si>
  <si>
    <t>COSCO SHIPPING SOLAR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</si>
  <si>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</si>
  <si>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</si>
  <si>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</si>
  <si>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</si>
  <si>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</si>
  <si>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</si>
  <si>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</si>
  <si>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</si>
  <si>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</si>
  <si>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PPZ</t>
  </si>
  <si>
    <t xml:space="preserve">NP2 SERVICE </t>
  </si>
  <si>
    <t>CC3</t>
  </si>
  <si>
    <t>KOTA PURI</t>
  </si>
  <si>
    <t>PR7</t>
  </si>
  <si>
    <t>Terminal:   MSICT</t>
  </si>
  <si>
    <t>Agent: SINOAGENT</t>
  </si>
  <si>
    <t>2300 Sat</t>
  </si>
  <si>
    <t>RJ2</t>
  </si>
  <si>
    <t>MAERSK SARAT</t>
  </si>
  <si>
    <t>SR9</t>
  </si>
  <si>
    <t>EBT</t>
  </si>
  <si>
    <t>TABEA</t>
  </si>
  <si>
    <t>KPE</t>
  </si>
  <si>
    <t>EG5</t>
  </si>
  <si>
    <t>EVER GLORY</t>
  </si>
  <si>
    <t>坦帕</t>
  </si>
  <si>
    <t>TAMPA,FLORIDA</t>
  </si>
  <si>
    <t>NIK</t>
  </si>
  <si>
    <t>NOO</t>
  </si>
  <si>
    <t>NAVIOS AMARILLO</t>
  </si>
  <si>
    <t>W2K</t>
  </si>
  <si>
    <t>ITAL LAGUNA</t>
  </si>
  <si>
    <t>LOT</t>
  </si>
  <si>
    <t>COSCO SHIPPING LOTUS</t>
  </si>
  <si>
    <t xml:space="preserve">CMA CGM AMERIGO VESPUCCI </t>
  </si>
  <si>
    <t>美总狮子城</t>
  </si>
  <si>
    <t xml:space="preserve">COSCO SHIPPING AQUARIUS </t>
  </si>
  <si>
    <t>中远海运宝瓶座</t>
  </si>
  <si>
    <t>BDE</t>
  </si>
  <si>
    <t>BERNADETTE</t>
  </si>
  <si>
    <t>W2K086</t>
  </si>
  <si>
    <t>0DF3ZS1PL</t>
  </si>
  <si>
    <t>HVT031</t>
  </si>
  <si>
    <t>0DX2TW1PL</t>
  </si>
  <si>
    <t>0GN2ZW1PL</t>
  </si>
  <si>
    <t>SKL818</t>
  </si>
  <si>
    <t>09X3TW1PL</t>
  </si>
  <si>
    <t>THD065</t>
  </si>
  <si>
    <t>0VN1VW1PL</t>
  </si>
  <si>
    <t>KCB045</t>
  </si>
  <si>
    <t>0VP1VW1PL</t>
  </si>
  <si>
    <t>PVY068</t>
  </si>
  <si>
    <t>FSK012</t>
  </si>
  <si>
    <t>0RF2XN1PL</t>
  </si>
  <si>
    <t>MN6111</t>
  </si>
  <si>
    <t>8NP116</t>
  </si>
  <si>
    <t>NRP110</t>
  </si>
  <si>
    <t>BW0019</t>
  </si>
  <si>
    <t>0XS53W1PL</t>
  </si>
  <si>
    <t>ESQ215</t>
  </si>
  <si>
    <t>0JX2XE1PL</t>
  </si>
  <si>
    <t>POX425</t>
  </si>
  <si>
    <t>0PP45E1PL</t>
  </si>
  <si>
    <t>0PG47E1PL</t>
  </si>
  <si>
    <t>FTE047</t>
  </si>
  <si>
    <t>0MB35E1PL</t>
  </si>
  <si>
    <t>0MB37E1PL</t>
  </si>
  <si>
    <t>0MB39E1PL</t>
  </si>
  <si>
    <t>0MB3BE1PL</t>
  </si>
  <si>
    <t>0MB3DE1PL</t>
  </si>
  <si>
    <t>0MQ2QE1PL</t>
  </si>
  <si>
    <t>CHI229</t>
  </si>
  <si>
    <t>PT4009</t>
  </si>
  <si>
    <t>OAA059</t>
  </si>
  <si>
    <t>0YT0HE1PL</t>
  </si>
  <si>
    <t>CYI088</t>
  </si>
  <si>
    <t>0TD0HE1PL</t>
  </si>
  <si>
    <t>SIO421</t>
  </si>
  <si>
    <t>0ME3VW1PL</t>
  </si>
  <si>
    <t>VOL437</t>
  </si>
  <si>
    <t>0BX41W1PL</t>
  </si>
  <si>
    <t>0BE3ZW1PL</t>
  </si>
  <si>
    <t>0FL3ZW1PL</t>
  </si>
  <si>
    <t>RPI005</t>
  </si>
  <si>
    <t>0FA3VW1PL</t>
  </si>
  <si>
    <t>0KN2VW1PL</t>
  </si>
  <si>
    <t>0VA43W1PL</t>
  </si>
  <si>
    <t>0VA45W1PL</t>
  </si>
  <si>
    <t>0VA47W1PL</t>
  </si>
  <si>
    <t>0VA49W1PL</t>
  </si>
  <si>
    <t>0VA4BW1PL</t>
  </si>
  <si>
    <t>COSCO SHIPPING STAR</t>
  </si>
  <si>
    <t>TIT016</t>
  </si>
  <si>
    <t>0LA3RW1PL</t>
  </si>
  <si>
    <t>EG8</t>
  </si>
  <si>
    <t>TOT011</t>
  </si>
  <si>
    <t>0SC0RW1PL</t>
  </si>
  <si>
    <t>LSM</t>
  </si>
  <si>
    <t>WB2</t>
  </si>
  <si>
    <t>GREENWICH BRIDGE</t>
  </si>
  <si>
    <t>DPO</t>
  </si>
  <si>
    <t>EVER LOADING</t>
  </si>
  <si>
    <t>ST0</t>
  </si>
  <si>
    <t>TVT</t>
  </si>
  <si>
    <t>CMA CGM LA TRAVIATA</t>
  </si>
  <si>
    <t>GE6</t>
  </si>
  <si>
    <t>GSL ELENI</t>
  </si>
  <si>
    <t>MM9</t>
  </si>
  <si>
    <t>MIRAMARIN</t>
  </si>
  <si>
    <t>W1M159</t>
  </si>
  <si>
    <t>ENU153</t>
  </si>
  <si>
    <t>1LV</t>
  </si>
  <si>
    <t>OLIVIA I</t>
  </si>
  <si>
    <r>
      <t>2019</t>
    </r>
    <r>
      <rPr>
        <b/>
        <sz val="24"/>
        <color rgb="FF002060"/>
        <rFont val="宋体"/>
        <charset val="134"/>
      </rPr>
      <t>年07月船期表</t>
    </r>
  </si>
  <si>
    <t>BBJ111</t>
  </si>
  <si>
    <t>YSL093</t>
  </si>
  <si>
    <t>MAQ069</t>
  </si>
  <si>
    <t>0DF41S1PL</t>
  </si>
  <si>
    <t>0DF45S1PL</t>
  </si>
  <si>
    <t>0DF47S1PL</t>
  </si>
  <si>
    <t>MOX124</t>
  </si>
  <si>
    <t>EMN010</t>
  </si>
  <si>
    <t>LTX143</t>
  </si>
  <si>
    <t>PPZ010</t>
  </si>
  <si>
    <t>0MJ2JS1PL</t>
  </si>
  <si>
    <t>0MJ2LS1PL</t>
  </si>
  <si>
    <t>0MJ2NS1PL</t>
  </si>
  <si>
    <t>0MJ2PS1PL</t>
  </si>
  <si>
    <t>0MJ2RS1PL</t>
  </si>
  <si>
    <t>AM9265</t>
  </si>
  <si>
    <t>JPV031</t>
  </si>
  <si>
    <t>DNV313</t>
  </si>
  <si>
    <t>RRZ275</t>
  </si>
  <si>
    <t>OBU270</t>
  </si>
  <si>
    <t>0ZE3TS1PL</t>
  </si>
  <si>
    <t>0ZE3VS1PL</t>
  </si>
  <si>
    <t>0ZE3XS1PL</t>
  </si>
  <si>
    <t>0ZE3ZS1PL</t>
  </si>
  <si>
    <t>0ZE41S1PL</t>
  </si>
  <si>
    <t>0SV4HW1PL</t>
  </si>
  <si>
    <t>0SV4LW1PL</t>
  </si>
  <si>
    <t>0SV4PW1PL</t>
  </si>
  <si>
    <t>0SV4TW1PL</t>
  </si>
  <si>
    <t>0SV4XW1PL</t>
  </si>
  <si>
    <t>VOID SAILING</t>
  </si>
  <si>
    <t>AR3029</t>
  </si>
  <si>
    <t>GOB033</t>
  </si>
  <si>
    <t>HIMTBA</t>
  </si>
  <si>
    <t>AO9030</t>
  </si>
  <si>
    <t>0GT0TW1PL</t>
  </si>
  <si>
    <t>0GT0VW1PL</t>
  </si>
  <si>
    <t>0GT0XW1PL</t>
  </si>
  <si>
    <t>0GT0ZW1PL</t>
  </si>
  <si>
    <t>0GT11W1PL</t>
  </si>
  <si>
    <t>HYE032</t>
  </si>
  <si>
    <t>HHP033</t>
  </si>
  <si>
    <t>HR5016</t>
  </si>
  <si>
    <t>0DX2VW1PL</t>
  </si>
  <si>
    <t>0DX2XW1PL</t>
  </si>
  <si>
    <t>0DX2ZW1PL</t>
  </si>
  <si>
    <t>0DX31W1PL</t>
  </si>
  <si>
    <t>ITU163</t>
  </si>
  <si>
    <t>EUT137</t>
  </si>
  <si>
    <t>UTF140</t>
  </si>
  <si>
    <t>0GN31W1PL</t>
  </si>
  <si>
    <t>0GN33W1PL</t>
  </si>
  <si>
    <t>0GN35W1PL</t>
  </si>
  <si>
    <t>0GN37W1PL</t>
  </si>
  <si>
    <t>0RE3TW1PL</t>
  </si>
  <si>
    <t>0RE3VW1PL</t>
  </si>
  <si>
    <t>0RE3PW1PL</t>
  </si>
  <si>
    <t>SFN033</t>
  </si>
  <si>
    <t>EDN239</t>
  </si>
  <si>
    <t>PLG011</t>
  </si>
  <si>
    <t>3TRTBA</t>
  </si>
  <si>
    <t>KPUTBA</t>
  </si>
  <si>
    <t>0RD3TW1PL</t>
  </si>
  <si>
    <t>0RD3XW1PL</t>
  </si>
  <si>
    <t>0RD3ZW1PL</t>
  </si>
  <si>
    <t>0RD41W1PL</t>
  </si>
  <si>
    <t>MT0738</t>
  </si>
  <si>
    <t>5CQ917</t>
  </si>
  <si>
    <t>SR9519</t>
  </si>
  <si>
    <t>09X3VW1PL</t>
  </si>
  <si>
    <t>09X3XW1PL</t>
  </si>
  <si>
    <t>09X3ZW1PL</t>
  </si>
  <si>
    <t>09X41W1PL</t>
  </si>
  <si>
    <t>CJP341</t>
  </si>
  <si>
    <t>BFY368</t>
  </si>
  <si>
    <t>MD4037</t>
  </si>
  <si>
    <t>0VK2VW1PL</t>
  </si>
  <si>
    <t>0VK2XW1PL</t>
  </si>
  <si>
    <t>0VK2ZW1PL</t>
  </si>
  <si>
    <t>0VK31W1PL</t>
  </si>
  <si>
    <t>0VK33W1PL</t>
  </si>
  <si>
    <t>XB2113</t>
  </si>
  <si>
    <t>4EE130</t>
  </si>
  <si>
    <t>XLS132</t>
  </si>
  <si>
    <t>0VN1ZW1PL</t>
  </si>
  <si>
    <t>0VN21W1PL</t>
  </si>
  <si>
    <t>0VN23W1PL</t>
  </si>
  <si>
    <t>HK2142</t>
  </si>
  <si>
    <t>FX2064</t>
  </si>
  <si>
    <t>WB2002</t>
  </si>
  <si>
    <t>AEL039</t>
  </si>
  <si>
    <t>0VP1XW1PL</t>
  </si>
  <si>
    <t>0VP1ZW1PL</t>
  </si>
  <si>
    <t>0VP21W1PL</t>
  </si>
  <si>
    <t>0VP23W1PL</t>
  </si>
  <si>
    <t>TIM875</t>
  </si>
  <si>
    <t>FMD318</t>
  </si>
  <si>
    <t>PVY080</t>
  </si>
  <si>
    <t>TIM881</t>
  </si>
  <si>
    <t>0VV37N1PL</t>
  </si>
  <si>
    <t>0VV39N1PL</t>
  </si>
  <si>
    <t>0VV3BN1PL</t>
  </si>
  <si>
    <t>0VV3DN1PL</t>
  </si>
  <si>
    <t>0VV3JN1PL</t>
  </si>
  <si>
    <t>0RF2ZN1PL</t>
  </si>
  <si>
    <t>0RF31N1PL</t>
  </si>
  <si>
    <t>0RF33N1PL</t>
  </si>
  <si>
    <t>0RF35N1PL</t>
  </si>
  <si>
    <t>CDX276</t>
  </si>
  <si>
    <t>FSK013</t>
  </si>
  <si>
    <t>CDX277</t>
  </si>
  <si>
    <t>FSK014</t>
  </si>
  <si>
    <t>NOO044</t>
  </si>
  <si>
    <t>DBD065</t>
  </si>
  <si>
    <t>LA8289</t>
  </si>
  <si>
    <t>GOS085</t>
  </si>
  <si>
    <t>NOO052</t>
  </si>
  <si>
    <t>0QA3FS1PL</t>
  </si>
  <si>
    <t>0QA3HS1PL</t>
  </si>
  <si>
    <t>0QA3JS1PL</t>
  </si>
  <si>
    <t>0QA3LS1PL</t>
  </si>
  <si>
    <t>0QA3NS1PL</t>
  </si>
  <si>
    <t>HB9009</t>
  </si>
  <si>
    <t>OPZ380</t>
  </si>
  <si>
    <t>MN6117</t>
  </si>
  <si>
    <t>8NP122</t>
  </si>
  <si>
    <t>NRP116</t>
  </si>
  <si>
    <t>0XS5HS1PL</t>
  </si>
  <si>
    <t>0XS5LS1PL</t>
  </si>
  <si>
    <t>0XS5PS1PL</t>
  </si>
  <si>
    <t>0XS5TS1PL</t>
  </si>
  <si>
    <t>0XS5XS1PL</t>
  </si>
  <si>
    <t>0XS57W1PL</t>
  </si>
  <si>
    <t>0XS5BW1PL</t>
  </si>
  <si>
    <t>0XS5FW1PL</t>
  </si>
  <si>
    <t>0XS5JW1PL</t>
  </si>
  <si>
    <t>TGI820</t>
  </si>
  <si>
    <t>2JJ002</t>
  </si>
  <si>
    <t>GMP307</t>
  </si>
  <si>
    <t>0JX2ZE1PL</t>
  </si>
  <si>
    <t>0JX31E1PL</t>
  </si>
  <si>
    <t>0JX33E1PL</t>
  </si>
  <si>
    <t>0JX35E1PL</t>
  </si>
  <si>
    <t>VA2004</t>
  </si>
  <si>
    <t>YU3042</t>
  </si>
  <si>
    <t>RJ2004</t>
  </si>
  <si>
    <t>PRP153</t>
  </si>
  <si>
    <t>0LS3JE1PL</t>
  </si>
  <si>
    <t>0LS3LE1PL</t>
  </si>
  <si>
    <t>0LS3NE1PL</t>
  </si>
  <si>
    <t>0LS3PE1PL</t>
  </si>
  <si>
    <t>0LS3RE1PL</t>
  </si>
  <si>
    <t>CGZ157</t>
  </si>
  <si>
    <t>CHY306</t>
  </si>
  <si>
    <t>MIU433</t>
  </si>
  <si>
    <t>0PP47E1PL</t>
  </si>
  <si>
    <t>0PP49E1PL</t>
  </si>
  <si>
    <t>0PP4BE1PL</t>
  </si>
  <si>
    <t>0PP4DE1PL</t>
  </si>
  <si>
    <t>MPT776</t>
  </si>
  <si>
    <t>CGD505</t>
  </si>
  <si>
    <t>TVT255</t>
  </si>
  <si>
    <t>0PG49E1PL</t>
  </si>
  <si>
    <t>0PG4DE1PL</t>
  </si>
  <si>
    <t>0PG4FE1PL</t>
  </si>
  <si>
    <t>CL0235</t>
  </si>
  <si>
    <t>ELU083</t>
  </si>
  <si>
    <t>LUN030</t>
  </si>
  <si>
    <t>Y2X041</t>
  </si>
  <si>
    <t>EKG032</t>
  </si>
  <si>
    <t>0VC3RE1PL</t>
  </si>
  <si>
    <t>0VC3TE1PL</t>
  </si>
  <si>
    <t>0VC3VE1PL</t>
  </si>
  <si>
    <t>0VC3XE1PL</t>
  </si>
  <si>
    <t>0VC3ZE1PL</t>
  </si>
  <si>
    <t>JMN091</t>
  </si>
  <si>
    <t>ROV257</t>
  </si>
  <si>
    <t>JDM237</t>
  </si>
  <si>
    <t>LOT002</t>
  </si>
  <si>
    <t>THI236</t>
  </si>
  <si>
    <t>NIK003</t>
  </si>
  <si>
    <t>0MQ2SE1PL</t>
  </si>
  <si>
    <t>0MQ2UE1PL</t>
  </si>
  <si>
    <t>0MQ2WE1PL</t>
  </si>
  <si>
    <t>0MQ2YE1PL</t>
  </si>
  <si>
    <t>RV4109</t>
  </si>
  <si>
    <t>EI4011</t>
  </si>
  <si>
    <t>WI4009</t>
  </si>
  <si>
    <t>CV4011</t>
  </si>
  <si>
    <t>PR7005</t>
  </si>
  <si>
    <t>TCG062</t>
  </si>
  <si>
    <t>OSI064</t>
  </si>
  <si>
    <t>0YT0JE1PL</t>
  </si>
  <si>
    <t>0YT0LE1PL</t>
  </si>
  <si>
    <t>0YT0NE1PL</t>
  </si>
  <si>
    <t>0YT0PE1PL</t>
  </si>
  <si>
    <t>SOU241</t>
  </si>
  <si>
    <t>APP261</t>
  </si>
  <si>
    <t>0SV3RS1PL</t>
  </si>
  <si>
    <t>0SV3VS1PL</t>
  </si>
  <si>
    <t>0SV3ZS1PL</t>
  </si>
  <si>
    <t>0SV43S1PL</t>
  </si>
  <si>
    <t>0SV47S1PL</t>
  </si>
  <si>
    <t>W5J800</t>
  </si>
  <si>
    <t>UMM508</t>
  </si>
  <si>
    <t>EDY079</t>
  </si>
  <si>
    <t>EE6134</t>
  </si>
  <si>
    <t>0NW3HE1PL</t>
  </si>
  <si>
    <t>0NW3JE1PL</t>
  </si>
  <si>
    <t>0NW3LE1PL</t>
  </si>
  <si>
    <t>0NW3NE1PL</t>
  </si>
  <si>
    <t>0NW3PE1PL</t>
  </si>
  <si>
    <t>UEA031</t>
  </si>
  <si>
    <t>AR4054</t>
  </si>
  <si>
    <t>CCU025</t>
  </si>
  <si>
    <t>0TD0JE1PL</t>
  </si>
  <si>
    <t>0TD0LE1PL</t>
  </si>
  <si>
    <t>0TD0NE1PL</t>
  </si>
  <si>
    <t>0TD0PE1PL</t>
  </si>
  <si>
    <t>OMI017</t>
  </si>
  <si>
    <t>CUM425</t>
  </si>
  <si>
    <t>TAU429</t>
  </si>
  <si>
    <t>0ME3XW1PL</t>
  </si>
  <si>
    <t>0ME3ZW1PL</t>
  </si>
  <si>
    <t>0ME41W1PL</t>
  </si>
  <si>
    <t>0ME43W1PL</t>
  </si>
  <si>
    <t>VN1051</t>
  </si>
  <si>
    <t>MU3066</t>
  </si>
  <si>
    <t>5TT010</t>
  </si>
  <si>
    <t>TMU195</t>
  </si>
  <si>
    <t>02M3VW1PL</t>
  </si>
  <si>
    <t>02M3XW1PL</t>
  </si>
  <si>
    <t>02M3ZW1PL</t>
  </si>
  <si>
    <t>02M41W1PL</t>
  </si>
  <si>
    <t>02M43W1PL</t>
  </si>
  <si>
    <t>RHN309</t>
  </si>
  <si>
    <t>MX5021</t>
  </si>
  <si>
    <t>PN5019</t>
  </si>
  <si>
    <t>0BX43W1PL</t>
  </si>
  <si>
    <t>0BX45W1PL</t>
  </si>
  <si>
    <t>0BX47W1PL</t>
  </si>
  <si>
    <t>0BX49W1PL</t>
  </si>
  <si>
    <t>0BE41W1PL</t>
  </si>
  <si>
    <t>0BE43W1PL</t>
  </si>
  <si>
    <t>0BE45W1PL</t>
  </si>
  <si>
    <t>0BE47W1PL</t>
  </si>
  <si>
    <t>EBT021</t>
  </si>
  <si>
    <t>Z1C841</t>
  </si>
  <si>
    <t>NWJTBA</t>
  </si>
  <si>
    <t>BDE021</t>
  </si>
  <si>
    <t>27</t>
  </si>
  <si>
    <t>RTI001</t>
  </si>
  <si>
    <t>GUB423</t>
  </si>
  <si>
    <t>CJM427</t>
  </si>
  <si>
    <t>FOS429</t>
  </si>
  <si>
    <t>0FL41W1PL</t>
  </si>
  <si>
    <t>0FL43W1PL</t>
  </si>
  <si>
    <t>0FL45W1PL</t>
  </si>
  <si>
    <t>0FL47W1PL</t>
  </si>
  <si>
    <t>RTI</t>
  </si>
  <si>
    <t>CMA CGM ARGENTINA</t>
  </si>
  <si>
    <t>达飞阿根廷</t>
  </si>
  <si>
    <t>AQ1</t>
  </si>
  <si>
    <t>COSCO SHIPPING AQUARIUS</t>
  </si>
  <si>
    <t>LA8</t>
  </si>
  <si>
    <t>美总洛杉矶</t>
  </si>
  <si>
    <t>UV2006</t>
  </si>
  <si>
    <t>ZR2008</t>
  </si>
  <si>
    <t>GM1007</t>
  </si>
  <si>
    <t>TU4009</t>
  </si>
  <si>
    <t>0FA3XW1PL</t>
  </si>
  <si>
    <t>0FA3ZW1PL</t>
  </si>
  <si>
    <t>0FA41W1PL</t>
  </si>
  <si>
    <t>0FA43W1PL</t>
  </si>
  <si>
    <t>CNV693</t>
  </si>
  <si>
    <t>CGI239</t>
  </si>
  <si>
    <t>CMG418</t>
  </si>
  <si>
    <t>RAF249</t>
  </si>
  <si>
    <t>0KN2XW1PL</t>
  </si>
  <si>
    <t>0KN2ZW1PL</t>
  </si>
  <si>
    <t>0KN31W1PL</t>
  </si>
  <si>
    <t>0KN33W1PL</t>
  </si>
  <si>
    <t>OUK009</t>
  </si>
  <si>
    <t>2XY002</t>
  </si>
  <si>
    <t>PP4005</t>
  </si>
  <si>
    <t>LHK011</t>
  </si>
  <si>
    <t>RG2006</t>
  </si>
  <si>
    <t>EG1007</t>
  </si>
  <si>
    <t>EG5002</t>
  </si>
  <si>
    <t>0LA3TW1PL</t>
  </si>
  <si>
    <t>0LA3VW1PL</t>
  </si>
  <si>
    <t>0LA3XW1PL</t>
  </si>
  <si>
    <t>0LA3ZW1PL</t>
  </si>
  <si>
    <t>TYT012</t>
  </si>
  <si>
    <t>TAO447</t>
  </si>
  <si>
    <t>0SC0TW1PL</t>
  </si>
  <si>
    <t>0SC0VW1PL</t>
  </si>
  <si>
    <t>0SC0XW1PL</t>
  </si>
  <si>
    <t>0SC0ZW1PL</t>
  </si>
  <si>
    <t>GUS</t>
  </si>
  <si>
    <t>GUENTHER SCHULTE</t>
  </si>
  <si>
    <t xml:space="preserve">美总舒尔特 </t>
  </si>
  <si>
    <t>NM5</t>
  </si>
  <si>
    <t>NORTHERN DIPLOMAT</t>
  </si>
  <si>
    <t>GUS001</t>
  </si>
  <si>
    <t>NM5001</t>
  </si>
  <si>
    <t>TTOTBA</t>
  </si>
  <si>
    <t>KPN005</t>
  </si>
  <si>
    <t>CCM369</t>
  </si>
  <si>
    <t>SFP</t>
  </si>
  <si>
    <t>SFP01</t>
  </si>
  <si>
    <t>NTNTBA</t>
  </si>
  <si>
    <t>AXN001</t>
  </si>
  <si>
    <t>AXN</t>
  </si>
  <si>
    <t>KORTBA</t>
  </si>
  <si>
    <t>0VNS5W1PL</t>
  </si>
  <si>
    <t>XBJ110</t>
  </si>
  <si>
    <t>UTY161</t>
  </si>
  <si>
    <t>GOV</t>
  </si>
  <si>
    <t>EVER GOVERN</t>
  </si>
  <si>
    <t>GOVTBA</t>
  </si>
  <si>
    <t>CCK428</t>
  </si>
  <si>
    <t>DK3001</t>
  </si>
  <si>
    <t>DK3</t>
  </si>
  <si>
    <t>CAQ647</t>
  </si>
  <si>
    <t>TCE383</t>
  </si>
  <si>
    <t>0PGT0E1PL</t>
  </si>
  <si>
    <t>Z1C099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</si>
</sst>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62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50" xfId="4" applyFont="1" applyBorder="1" applyAlignment="1">
      <alignment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70" fontId="46" fillId="8" borderId="0" xfId="0" applyNumberFormat="1" applyFont="1" applyFill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170" fontId="46" fillId="8" borderId="50" xfId="0" applyNumberFormat="1" applyFont="1" applyFill="1" applyBorder="1" applyAlignment="1">
      <alignment horizontal="center"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0" fontId="45" fillId="0" borderId="20" xfId="6" applyFont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16" fontId="45" fillId="4" borderId="76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0" fontId="52" fillId="0" borderId="51" xfId="0" applyFont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0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16" fontId="46" fillId="4" borderId="76" xfId="0" applyNumberFormat="1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2" fillId="4" borderId="6" xfId="0" applyNumberFormat="1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83" xfId="0" applyNumberFormat="1" applyFont="1" applyFill="1" applyBorder="1" applyAlignment="1">
      <alignment horizontal="center" vertical="center"/>
    </xf>
    <xf numFmtId="0" fontId="50" fillId="4" borderId="7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2" borderId="28" xfId="0" applyFont="1" applyFill="1" applyBorder="1" applyAlignment="1">
      <alignment horizontal="center" vertical="center"/>
    </xf>
    <xf numFmtId="0" fontId="46" fillId="2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52" fillId="2" borderId="76" xfId="0" applyNumberFormat="1" applyFont="1" applyFill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0" xfId="0" applyFont="1" applyFill="1" applyAlignment="1">
      <alignment horizontal="left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14" xfId="0" applyFont="1" applyFill="1" applyBorder="1" applyAlignment="1">
      <alignment horizontal="center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5" fillId="0" borderId="26" xfId="6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16" fontId="55" fillId="4" borderId="14" xfId="0" applyNumberFormat="1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4" fillId="0" borderId="33" xfId="0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8" fillId="7" borderId="33" xfId="7" applyFont="1" applyFill="1" applyBorder="1" applyAlignment="1">
      <alignment horizontal="left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6" fillId="0" borderId="6" xfId="7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13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96" xfId="7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95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96" xfId="0" applyNumberFormat="1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13" xfId="0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4" fillId="4" borderId="34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9" fillId="8" borderId="28" xfId="0" applyFont="1" applyFill="1" applyBorder="1" applyAlignment="1">
      <alignment horizontal="center" vertical="center"/>
    </xf>
    <xf numFmtId="0" fontId="45" fillId="4" borderId="20" xfId="0" quotePrefix="1" applyFont="1" applyFill="1" applyBorder="1" applyAlignment="1">
      <alignment horizontal="left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9" fillId="8" borderId="3" xfId="0" applyFont="1" applyFill="1" applyBorder="1" applyAlignment="1">
      <alignment horizontal="center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="85" zoomScaleNormal="85" workbookViewId="0">
      <selection activeCell="C33" sqref="C33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100" t="s">
        <v>0</v>
      </c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210"/>
    </row>
    <row r="3" spans="1:15" ht="28.15" customHeight="1">
      <c r="A3" s="1101"/>
      <c r="B3" s="1101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  <c r="N3" s="1101"/>
    </row>
    <row r="4" spans="1:15" ht="28.15" customHeight="1">
      <c r="A4" s="1102" t="s">
        <v>4631</v>
      </c>
      <c r="B4" s="1102"/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8" t="s">
        <v>31</v>
      </c>
      <c r="B7" s="450"/>
      <c r="C7" s="450"/>
      <c r="D7" s="802"/>
      <c r="E7" s="449" t="s">
        <v>32</v>
      </c>
      <c r="F7" s="449"/>
      <c r="G7" s="449"/>
      <c r="H7" s="1103" t="s">
        <v>33</v>
      </c>
      <c r="I7" s="1103"/>
      <c r="J7" s="1103"/>
      <c r="K7" s="1104" t="s">
        <v>2</v>
      </c>
      <c r="L7" s="1105"/>
      <c r="M7" s="1106"/>
      <c r="N7" s="378"/>
      <c r="O7" s="379"/>
    </row>
    <row r="8" spans="1:15" ht="19.899999999999999" hidden="1" customHeight="1">
      <c r="A8" s="1108" t="s">
        <v>3</v>
      </c>
      <c r="B8" s="1094" t="s">
        <v>4</v>
      </c>
      <c r="C8" s="1094" t="s">
        <v>5</v>
      </c>
      <c r="D8" s="1094" t="s">
        <v>4291</v>
      </c>
      <c r="E8" s="1095" t="s">
        <v>6</v>
      </c>
      <c r="F8" s="1096"/>
      <c r="G8" s="1097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109"/>
      <c r="B9" s="1093"/>
      <c r="C9" s="1093"/>
      <c r="D9" s="1093"/>
      <c r="E9" s="1093" t="s">
        <v>13</v>
      </c>
      <c r="F9" s="1098" t="s">
        <v>14</v>
      </c>
      <c r="G9" s="1099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109"/>
      <c r="B10" s="1093"/>
      <c r="C10" s="1093"/>
      <c r="D10" s="1093"/>
      <c r="E10" s="1093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4387</v>
      </c>
      <c r="C11" s="493" t="str">
        <f>VLOOKUP(LEFT(B11,3),'ships name'!A:C,2,FALSE)</f>
        <v>YM PORTLAND</v>
      </c>
      <c r="D11" s="808" t="str">
        <f>VLOOKUP(C11,'ships name'!B:C,2,FALSE)</f>
        <v>阳明波特兰</v>
      </c>
      <c r="E11" s="803" t="str">
        <f>LEFT(F11,3)&amp;"N"</f>
        <v>096N</v>
      </c>
      <c r="F11" s="803" t="str">
        <f>RIGHT(B11,3)&amp;"S"</f>
        <v>096S</v>
      </c>
      <c r="G11" s="578" t="s">
        <v>4388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4414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19" t="str">
        <f>LEFT(F12,3)&amp;"N"</f>
        <v>122N</v>
      </c>
      <c r="F12" s="803" t="str">
        <f>RIGHT(B12,3)&amp;"S"</f>
        <v>122S</v>
      </c>
      <c r="G12" s="578" t="s">
        <v>4416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4415</v>
      </c>
      <c r="C13" s="493" t="str">
        <f>VLOOKUP(LEFT(B13,3),'ships name'!A:C,2,FALSE)</f>
        <v>EVER DEVELOP</v>
      </c>
      <c r="D13" s="808" t="str">
        <f>VLOOKUP(C13,'ships name'!B:C,2,FALSE)</f>
        <v xml:space="preserve"> </v>
      </c>
      <c r="E13" s="819" t="str">
        <f>LEFT(F13,3)&amp;"N"</f>
        <v>137N</v>
      </c>
      <c r="F13" s="803" t="str">
        <f>RIGHT(B13,3)&amp;"S"</f>
        <v>137S</v>
      </c>
      <c r="G13" s="578" t="s">
        <v>4417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4432</v>
      </c>
      <c r="C14" s="493" t="str">
        <f>VLOOKUP(LEFT(B14,3),'ships name'!A:C,2,FALSE)</f>
        <v>NORTHERN PRECISION</v>
      </c>
      <c r="D14" s="808" t="str">
        <f>VLOOKUP(C14,'ships name'!B:C,2,FALSE)</f>
        <v>德翔精准</v>
      </c>
      <c r="E14" s="819" t="str">
        <f>LEFT(F14,3)&amp;"N"</f>
        <v>TBAN</v>
      </c>
      <c r="F14" s="803" t="str">
        <f>RIGHT(B14,3)&amp;"S"</f>
        <v>TBAS</v>
      </c>
      <c r="G14" s="578" t="s">
        <v>4418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20"/>
      <c r="O14" s="1121"/>
    </row>
    <row r="15" spans="1:15" ht="24.75" hidden="1" customHeight="1">
      <c r="A15" s="576">
        <f>A14+1</f>
        <v>13</v>
      </c>
      <c r="B15" s="577" t="s">
        <v>29</v>
      </c>
      <c r="C15" s="493"/>
      <c r="D15" s="960" t="e">
        <f>VLOOKUP(C15,'ships name'!B:C,2,FALSE)</f>
        <v>#N/A</v>
      </c>
      <c r="E15" s="958" t="str">
        <f>LEFT(F15,3)&amp;"N"</f>
        <v xml:space="preserve"> SN</v>
      </c>
      <c r="F15" s="959" t="str">
        <f>RIGHT(B15,3)&amp;"S"</f>
        <v xml:space="preserve"> S</v>
      </c>
      <c r="G15" s="961" t="s">
        <v>4419</v>
      </c>
      <c r="H15" s="962"/>
      <c r="I15" s="962">
        <f t="shared" si="0"/>
        <v>43553</v>
      </c>
      <c r="J15" s="963">
        <f t="shared" si="0"/>
        <v>43554</v>
      </c>
      <c r="K15" s="964">
        <f>J15+19</f>
        <v>43573</v>
      </c>
      <c r="L15" s="962">
        <f>J15+22</f>
        <v>43576</v>
      </c>
      <c r="M15" s="963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112" t="s">
        <v>3528</v>
      </c>
      <c r="B17" s="1113"/>
      <c r="C17" s="1113"/>
      <c r="D17" s="477"/>
      <c r="E17" s="450" t="s">
        <v>3771</v>
      </c>
      <c r="F17" s="450"/>
      <c r="G17" s="450"/>
      <c r="H17" s="1126" t="s">
        <v>3529</v>
      </c>
      <c r="I17" s="1126"/>
      <c r="J17" s="1126"/>
      <c r="K17" s="1104" t="s">
        <v>2</v>
      </c>
      <c r="L17" s="1105"/>
      <c r="M17" s="1106"/>
    </row>
    <row r="18" spans="1:15" ht="19.899999999999999" customHeight="1">
      <c r="A18" s="1108" t="s">
        <v>3</v>
      </c>
      <c r="B18" s="1094" t="s">
        <v>4</v>
      </c>
      <c r="C18" s="1094" t="s">
        <v>5</v>
      </c>
      <c r="D18" s="1094" t="s">
        <v>4291</v>
      </c>
      <c r="E18" s="1095" t="s">
        <v>6</v>
      </c>
      <c r="F18" s="1096"/>
      <c r="G18" s="1097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109"/>
      <c r="B19" s="1093"/>
      <c r="C19" s="1093"/>
      <c r="D19" s="1093"/>
      <c r="E19" s="1093" t="s">
        <v>13</v>
      </c>
      <c r="F19" s="1098" t="s">
        <v>14</v>
      </c>
      <c r="G19" s="1099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109"/>
      <c r="B20" s="1093"/>
      <c r="C20" s="1093"/>
      <c r="D20" s="1093"/>
      <c r="E20" s="1093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27</v>
      </c>
      <c r="B21" s="570" t="s">
        <v>4558</v>
      </c>
      <c r="C21" s="493" t="str">
        <f>VLOOKUP(LEFT(B21,3),'ships name'!A:C,2,FALSE)</f>
        <v>ITAL LAGUNA</v>
      </c>
      <c r="D21" s="808" t="str">
        <f>VLOOKUP(C21,'ships name'!B:C,2,FALSE)</f>
        <v xml:space="preserve"> </v>
      </c>
      <c r="E21" s="803" t="str">
        <f>LEFT(F21,3)&amp;"N"</f>
        <v>086N</v>
      </c>
      <c r="F21" s="803" t="str">
        <f>RIGHT(B21,3)&amp;"S"</f>
        <v>086S</v>
      </c>
      <c r="G21" s="475" t="s">
        <v>4559</v>
      </c>
      <c r="H21" s="571">
        <f>I21-1</f>
        <v>43648</v>
      </c>
      <c r="I21" s="571">
        <f>J21-1</f>
        <v>43649</v>
      </c>
      <c r="J21" s="572">
        <v>43650</v>
      </c>
      <c r="K21" s="573">
        <f>J21+15</f>
        <v>43665</v>
      </c>
      <c r="L21" s="571">
        <f>J21+12</f>
        <v>43662</v>
      </c>
      <c r="M21" s="574">
        <f>J21+18</f>
        <v>43668</v>
      </c>
      <c r="N21" s="174"/>
      <c r="O21" s="174"/>
    </row>
    <row r="22" spans="1:15" ht="19.899999999999999" customHeight="1">
      <c r="A22" s="569">
        <f>A21+1</f>
        <v>28</v>
      </c>
      <c r="B22" s="570" t="s">
        <v>4632</v>
      </c>
      <c r="C22" s="493" t="str">
        <f>VLOOKUP(LEFT(B22,3),'ships name'!A:C,2,FALSE)</f>
        <v>BROOKLYN BRIDGE</v>
      </c>
      <c r="D22" s="808">
        <f>VLOOKUP(C22,'ships name'!B:C,2,FALSE)</f>
        <v>0</v>
      </c>
      <c r="E22" s="819" t="str">
        <f>LEFT(F22,3)&amp;"N"</f>
        <v>111N</v>
      </c>
      <c r="F22" s="803" t="str">
        <f>RIGHT(B22,3)&amp;"S"</f>
        <v>111S</v>
      </c>
      <c r="G22" s="475" t="s">
        <v>4635</v>
      </c>
      <c r="H22" s="571">
        <f>H21+7</f>
        <v>43655</v>
      </c>
      <c r="I22" s="571">
        <f>I21+7</f>
        <v>43656</v>
      </c>
      <c r="J22" s="572">
        <f>J21+7</f>
        <v>43657</v>
      </c>
      <c r="K22" s="573">
        <f>J22+15</f>
        <v>43672</v>
      </c>
      <c r="L22" s="571">
        <f>J22+12</f>
        <v>43669</v>
      </c>
      <c r="M22" s="574">
        <f>J22+18</f>
        <v>43675</v>
      </c>
    </row>
    <row r="23" spans="1:15" ht="19.899999999999999" customHeight="1">
      <c r="A23" s="569">
        <f>A22+1</f>
        <v>29</v>
      </c>
      <c r="B23" s="570" t="s">
        <v>140</v>
      </c>
      <c r="C23" s="493" t="str">
        <f>VLOOKUP(LEFT(B23,3),'ships name'!A:C,2,FALSE)</f>
        <v xml:space="preserve">void sailing </v>
      </c>
      <c r="D23" s="808">
        <f>VLOOKUP(C23,'ships name'!B:C,2,FALSE)</f>
        <v>0</v>
      </c>
      <c r="E23" s="819" t="str">
        <f>LEFT(F23,3)&amp;"N"</f>
        <v>OIDN</v>
      </c>
      <c r="F23" s="803" t="str">
        <f>RIGHT(B23,3)&amp;"S"</f>
        <v>OIDS</v>
      </c>
      <c r="G23" s="475" t="s">
        <v>29</v>
      </c>
      <c r="H23" s="571">
        <f>H22+7</f>
        <v>43662</v>
      </c>
      <c r="I23" s="571">
        <f>H23+1</f>
        <v>43663</v>
      </c>
      <c r="J23" s="572">
        <f>J22+7</f>
        <v>43664</v>
      </c>
      <c r="K23" s="573">
        <f>J23+15</f>
        <v>43679</v>
      </c>
      <c r="L23" s="571">
        <f>J23+12</f>
        <v>43676</v>
      </c>
      <c r="M23" s="574">
        <f>J23+18</f>
        <v>43682</v>
      </c>
    </row>
    <row r="24" spans="1:15" ht="19.899999999999999" customHeight="1">
      <c r="A24" s="569">
        <f>A23+1</f>
        <v>30</v>
      </c>
      <c r="B24" s="570" t="s">
        <v>4633</v>
      </c>
      <c r="C24" s="493" t="str">
        <f>VLOOKUP(LEFT(B24,3),'ships name'!A:C,2,FALSE)</f>
        <v>YM SEATTLE</v>
      </c>
      <c r="D24" s="808" t="str">
        <f>VLOOKUP(C24,'ships name'!B:C,2,FALSE)</f>
        <v>阳明西雅图</v>
      </c>
      <c r="E24" s="819" t="str">
        <f>LEFT(F24,3)&amp;"N"</f>
        <v>093N</v>
      </c>
      <c r="F24" s="803" t="str">
        <f>RIGHT(B24,3)&amp;"S"</f>
        <v>093S</v>
      </c>
      <c r="G24" s="475" t="s">
        <v>4636</v>
      </c>
      <c r="H24" s="571">
        <f>H23+7</f>
        <v>43669</v>
      </c>
      <c r="I24" s="571">
        <f>H24+1</f>
        <v>43670</v>
      </c>
      <c r="J24" s="572">
        <f>J23+7</f>
        <v>43671</v>
      </c>
      <c r="K24" s="573">
        <f>J24+15</f>
        <v>43686</v>
      </c>
      <c r="L24" s="571">
        <f>J24+12</f>
        <v>43683</v>
      </c>
      <c r="M24" s="574">
        <f>J24+18</f>
        <v>43689</v>
      </c>
      <c r="N24" s="1120"/>
      <c r="O24" s="1130"/>
    </row>
    <row r="25" spans="1:15" ht="19.899999999999999" customHeight="1">
      <c r="A25" s="576">
        <f>A24+1</f>
        <v>31</v>
      </c>
      <c r="B25" s="577" t="s">
        <v>4634</v>
      </c>
      <c r="C25" s="493" t="str">
        <f>VLOOKUP(LEFT(B25,3),'ships name'!A:C,2,FALSE)</f>
        <v>SC MARA</v>
      </c>
      <c r="D25" s="808" t="str">
        <f>VLOOKUP(C25,'ships name'!B:C,2,FALSE)</f>
        <v xml:space="preserve"> </v>
      </c>
      <c r="E25" s="819" t="str">
        <f>LEFT(F25,3)&amp;"N"</f>
        <v>069N</v>
      </c>
      <c r="F25" s="803" t="str">
        <f>RIGHT(B25,3)&amp;"S"</f>
        <v>069S</v>
      </c>
      <c r="G25" s="475" t="s">
        <v>4637</v>
      </c>
      <c r="H25" s="571">
        <f>H23+14</f>
        <v>43676</v>
      </c>
      <c r="I25" s="571">
        <f>H25+1</f>
        <v>43677</v>
      </c>
      <c r="J25" s="574">
        <f>J24+7</f>
        <v>43678</v>
      </c>
      <c r="K25" s="573">
        <f>J25+15</f>
        <v>43693</v>
      </c>
      <c r="L25" s="571">
        <f>J25+12</f>
        <v>43690</v>
      </c>
      <c r="M25" s="574">
        <f>J25+18</f>
        <v>43696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112" t="s">
        <v>4154</v>
      </c>
      <c r="B27" s="1113"/>
      <c r="C27" s="1113"/>
      <c r="D27" s="477"/>
      <c r="E27" s="450" t="s">
        <v>74</v>
      </c>
      <c r="F27" s="450" t="s">
        <v>4161</v>
      </c>
      <c r="G27" s="450"/>
      <c r="H27" s="1126" t="s">
        <v>4162</v>
      </c>
      <c r="I27" s="1126"/>
      <c r="J27" s="1126"/>
      <c r="K27" s="1104" t="s">
        <v>2</v>
      </c>
      <c r="L27" s="1105"/>
      <c r="M27" s="1106"/>
    </row>
    <row r="28" spans="1:15" ht="19.899999999999999" customHeight="1">
      <c r="A28" s="1108" t="s">
        <v>3</v>
      </c>
      <c r="B28" s="1094" t="s">
        <v>4</v>
      </c>
      <c r="C28" s="1094" t="s">
        <v>5</v>
      </c>
      <c r="D28" s="1094" t="s">
        <v>4291</v>
      </c>
      <c r="E28" s="1095" t="s">
        <v>6</v>
      </c>
      <c r="F28" s="1096"/>
      <c r="G28" s="1097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109"/>
      <c r="B29" s="1093"/>
      <c r="C29" s="1093"/>
      <c r="D29" s="1093"/>
      <c r="E29" s="1093" t="s">
        <v>13</v>
      </c>
      <c r="F29" s="1098" t="s">
        <v>14</v>
      </c>
      <c r="G29" s="1099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109"/>
      <c r="B30" s="1093"/>
      <c r="C30" s="1093"/>
      <c r="D30" s="1093"/>
      <c r="E30" s="1093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27</v>
      </c>
      <c r="B31" s="570" t="s">
        <v>4638</v>
      </c>
      <c r="C31" s="493" t="str">
        <f>VLOOKUP(LEFT(B31,3),'ships name'!A:C,2,FALSE)</f>
        <v>ITAL MODERNA</v>
      </c>
      <c r="D31" s="808" t="str">
        <f>VLOOKUP(C31,'ships name'!B:C,2,FALSE)</f>
        <v xml:space="preserve"> </v>
      </c>
      <c r="E31" s="803" t="str">
        <f>LEFT(F31,3)&amp;"N"</f>
        <v>124N</v>
      </c>
      <c r="F31" s="803" t="str">
        <f>RIGHT(B31,3)&amp;"S"</f>
        <v>124S</v>
      </c>
      <c r="G31" s="475" t="s">
        <v>4642</v>
      </c>
      <c r="H31" s="571">
        <f>I31-1</f>
        <v>43650</v>
      </c>
      <c r="I31" s="571">
        <f>J31-1</f>
        <v>43651</v>
      </c>
      <c r="J31" s="572">
        <v>43652</v>
      </c>
      <c r="K31" s="573">
        <f>J31+16</f>
        <v>43668</v>
      </c>
      <c r="L31" s="571">
        <f>J31+19</f>
        <v>43671</v>
      </c>
      <c r="M31" s="574">
        <f>J31+23</f>
        <v>43675</v>
      </c>
      <c r="N31" s="174"/>
      <c r="O31" s="174"/>
    </row>
    <row r="32" spans="1:15" ht="19.899999999999999" customHeight="1">
      <c r="A32" s="569">
        <f>A31+1</f>
        <v>28</v>
      </c>
      <c r="B32" s="570" t="s">
        <v>4639</v>
      </c>
      <c r="C32" s="493" t="str">
        <f>VLOOKUP(LEFT(B32,3),'ships name'!A:C,2,FALSE)</f>
        <v>MP THE EDELMAN</v>
      </c>
      <c r="D32" s="808" t="str">
        <f>VLOOKUP(C32,'ships name'!B:C,2,FALSE)</f>
        <v xml:space="preserve"> </v>
      </c>
      <c r="E32" s="819" t="str">
        <f>LEFT(F32,3)&amp;"N"</f>
        <v>010N</v>
      </c>
      <c r="F32" s="803" t="str">
        <f>RIGHT(B32,3)&amp;"S"</f>
        <v>010S</v>
      </c>
      <c r="G32" s="475" t="s">
        <v>4643</v>
      </c>
      <c r="H32" s="571">
        <f t="shared" ref="H32" si="1">I32-1</f>
        <v>43657</v>
      </c>
      <c r="I32" s="571">
        <f t="shared" ref="I32:J35" si="2">I31+7</f>
        <v>43658</v>
      </c>
      <c r="J32" s="572">
        <f t="shared" si="2"/>
        <v>43659</v>
      </c>
      <c r="K32" s="573">
        <f t="shared" ref="K32" si="3">J32+16</f>
        <v>43675</v>
      </c>
      <c r="L32" s="571">
        <f t="shared" ref="L32" si="4">J32+19</f>
        <v>43678</v>
      </c>
      <c r="M32" s="574">
        <f t="shared" ref="M32" si="5">J32+23</f>
        <v>43682</v>
      </c>
    </row>
    <row r="33" spans="1:21" ht="19.899999999999999" customHeight="1">
      <c r="A33" s="569">
        <f>A32+1</f>
        <v>29</v>
      </c>
      <c r="B33" s="570" t="s">
        <v>3766</v>
      </c>
      <c r="C33" s="493" t="str">
        <f>VLOOKUP(LEFT(B33,3),'ships name'!A:C,2,FALSE)</f>
        <v xml:space="preserve">void sailing </v>
      </c>
      <c r="D33" s="808">
        <f>VLOOKUP(C33,'ships name'!B:C,2,FALSE)</f>
        <v>0</v>
      </c>
      <c r="E33" s="819" t="str">
        <f>LEFT(F33,3)&amp;"N"</f>
        <v>oidN</v>
      </c>
      <c r="F33" s="803" t="str">
        <f>RIGHT(B33,3)&amp;"S"</f>
        <v>oidS</v>
      </c>
      <c r="G33" s="475" t="s">
        <v>4644</v>
      </c>
      <c r="H33" s="571">
        <f t="shared" ref="H33" si="6">I33-1</f>
        <v>43664</v>
      </c>
      <c r="I33" s="571">
        <f t="shared" si="2"/>
        <v>43665</v>
      </c>
      <c r="J33" s="572">
        <f t="shared" si="2"/>
        <v>43666</v>
      </c>
      <c r="K33" s="573">
        <f t="shared" ref="K33" si="7">J33+16</f>
        <v>43682</v>
      </c>
      <c r="L33" s="571">
        <f t="shared" ref="L33" si="8">J33+19</f>
        <v>43685</v>
      </c>
      <c r="M33" s="574">
        <f t="shared" ref="M33" si="9">J33+23</f>
        <v>43689</v>
      </c>
    </row>
    <row r="34" spans="1:21" ht="19.899999999999999" customHeight="1">
      <c r="A34" s="569">
        <f>A33+1</f>
        <v>30</v>
      </c>
      <c r="B34" s="570" t="s">
        <v>4640</v>
      </c>
      <c r="C34" s="493" t="str">
        <f>VLOOKUP(LEFT(B34,3),'ships name'!A:C,2,FALSE)</f>
        <v xml:space="preserve">ITAL MELODIA </v>
      </c>
      <c r="D34" s="808">
        <f>VLOOKUP(C34,'ships name'!B:C,2,FALSE)</f>
        <v>0</v>
      </c>
      <c r="E34" s="819" t="str">
        <f>LEFT(F34,3)&amp;"N"</f>
        <v>143N</v>
      </c>
      <c r="F34" s="803" t="str">
        <f>RIGHT(B34,3)&amp;"S"</f>
        <v>143S</v>
      </c>
      <c r="G34" s="475" t="s">
        <v>4645</v>
      </c>
      <c r="H34" s="571">
        <f t="shared" ref="H34" si="10">I34-1</f>
        <v>43671</v>
      </c>
      <c r="I34" s="571">
        <f t="shared" si="2"/>
        <v>43672</v>
      </c>
      <c r="J34" s="572">
        <f t="shared" si="2"/>
        <v>43673</v>
      </c>
      <c r="K34" s="573">
        <f t="shared" ref="K34" si="11">J34+16</f>
        <v>43689</v>
      </c>
      <c r="L34" s="571">
        <f t="shared" ref="L34" si="12">J34+19</f>
        <v>43692</v>
      </c>
      <c r="M34" s="574">
        <f t="shared" ref="M34" si="13">J34+23</f>
        <v>43696</v>
      </c>
      <c r="N34" s="1120"/>
      <c r="O34" s="1130"/>
    </row>
    <row r="35" spans="1:21" ht="19.899999999999999" customHeight="1" thickBot="1">
      <c r="A35" s="569">
        <f>A34+1</f>
        <v>31</v>
      </c>
      <c r="B35" s="570" t="s">
        <v>4641</v>
      </c>
      <c r="C35" s="493" t="str">
        <f>VLOOKUP(LEFT(B35,3),'ships name'!A:C,2,FALSE)</f>
        <v>CMA CGM PUGET</v>
      </c>
      <c r="D35" s="808">
        <f>VLOOKUP(C35,'ships name'!B:C,2,FALSE)</f>
        <v>0</v>
      </c>
      <c r="E35" s="819" t="str">
        <f>LEFT(F35,3)&amp;"N"</f>
        <v>010N</v>
      </c>
      <c r="F35" s="803" t="str">
        <f>RIGHT(B35,3)&amp;"S"</f>
        <v>010S</v>
      </c>
      <c r="G35" s="475" t="s">
        <v>4646</v>
      </c>
      <c r="H35" s="571">
        <f t="shared" ref="H35" si="14">I35-1</f>
        <v>43678</v>
      </c>
      <c r="I35" s="580">
        <f t="shared" si="2"/>
        <v>43679</v>
      </c>
      <c r="J35" s="574">
        <f t="shared" si="2"/>
        <v>43680</v>
      </c>
      <c r="K35" s="573">
        <f t="shared" ref="K35" si="15">J35+16</f>
        <v>43696</v>
      </c>
      <c r="L35" s="571">
        <f t="shared" ref="L35" si="16">J35+19</f>
        <v>43699</v>
      </c>
      <c r="M35" s="574">
        <f t="shared" ref="M35" si="17">J35+23</f>
        <v>43703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10" t="s">
        <v>73</v>
      </c>
      <c r="B37" s="1111"/>
      <c r="C37" s="1111"/>
      <c r="D37" s="480"/>
      <c r="E37" s="1124" t="s">
        <v>74</v>
      </c>
      <c r="F37" s="1124"/>
      <c r="G37" s="1124"/>
      <c r="H37" s="1124"/>
      <c r="I37" s="1124" t="s">
        <v>75</v>
      </c>
      <c r="J37" s="1125"/>
      <c r="K37" s="1127" t="s">
        <v>2</v>
      </c>
      <c r="L37" s="1128"/>
      <c r="M37" s="1128"/>
      <c r="N37" s="1128"/>
      <c r="O37" s="1128"/>
      <c r="P37" s="1129"/>
      <c r="Q37" s="102"/>
      <c r="R37" s="102"/>
      <c r="S37" s="102"/>
      <c r="T37" s="102"/>
      <c r="U37" s="102"/>
    </row>
    <row r="38" spans="1:21" s="290" customFormat="1" ht="19.899999999999999" customHeight="1">
      <c r="A38" s="1114" t="s">
        <v>3</v>
      </c>
      <c r="B38" s="1117" t="s">
        <v>4</v>
      </c>
      <c r="C38" s="1117" t="s">
        <v>5</v>
      </c>
      <c r="D38" s="1094" t="s">
        <v>4291</v>
      </c>
      <c r="E38" s="1095" t="s">
        <v>6</v>
      </c>
      <c r="F38" s="1096"/>
      <c r="G38" s="1097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15"/>
      <c r="B39" s="1118"/>
      <c r="C39" s="1118"/>
      <c r="D39" s="1122"/>
      <c r="E39" s="1122" t="s">
        <v>13</v>
      </c>
      <c r="F39" s="1098" t="s">
        <v>14</v>
      </c>
      <c r="G39" s="1099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16"/>
      <c r="B40" s="1119"/>
      <c r="C40" s="1119"/>
      <c r="D40" s="1123"/>
      <c r="E40" s="1123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27</v>
      </c>
      <c r="B41" s="595" t="s">
        <v>4647</v>
      </c>
      <c r="C41" s="493" t="str">
        <f>VLOOKUP(LEFT(B41,3),'ships name'!A:C,2,FALSE)</f>
        <v>CMA CGM AMBER</v>
      </c>
      <c r="D41" s="808" t="str">
        <f>VLOOKUP(C41,'ships name'!B:C,2,FALSE)</f>
        <v xml:space="preserve"> </v>
      </c>
      <c r="E41" s="956" t="str">
        <f>LEFT(F41,6)</f>
        <v>0ZE3TS</v>
      </c>
      <c r="F41" s="989" t="str">
        <f>LEFT(G41,6)</f>
        <v>0ZE3TS</v>
      </c>
      <c r="G41" s="481" t="s">
        <v>4652</v>
      </c>
      <c r="H41" s="583">
        <f>I41-2</f>
        <v>43650</v>
      </c>
      <c r="I41" s="583">
        <f>J41</f>
        <v>43652</v>
      </c>
      <c r="J41" s="584">
        <v>43652</v>
      </c>
      <c r="K41" s="585">
        <f>J41+16</f>
        <v>43668</v>
      </c>
      <c r="L41" s="583">
        <f>J41+21</f>
        <v>43673</v>
      </c>
      <c r="M41" s="583">
        <f>J41+25</f>
        <v>43677</v>
      </c>
      <c r="N41" s="584">
        <f>J41+26</f>
        <v>43678</v>
      </c>
      <c r="O41" s="583">
        <f>J41+28</f>
        <v>43680</v>
      </c>
      <c r="P41" s="586">
        <f>J41+29</f>
        <v>43681</v>
      </c>
    </row>
    <row r="42" spans="1:21" s="290" customFormat="1" ht="19.899999999999999" customHeight="1">
      <c r="A42" s="595">
        <f t="shared" ref="A42:A45" si="18">A32</f>
        <v>28</v>
      </c>
      <c r="B42" s="582" t="s">
        <v>4648</v>
      </c>
      <c r="C42" s="493" t="str">
        <f>VLOOKUP(LEFT(B42,3),'ships name'!A:C,2,FALSE)</f>
        <v>JPO VOLANS</v>
      </c>
      <c r="D42" s="808" t="str">
        <f>VLOOKUP(C42,'ships name'!B:C,2,FALSE)</f>
        <v xml:space="preserve"> </v>
      </c>
      <c r="E42" s="819" t="e">
        <f>LEFT(F42,3)-1&amp;"E"</f>
        <v>#VALUE!</v>
      </c>
      <c r="F42" s="989" t="str">
        <f>LEFT(G42,6)</f>
        <v>0ZE3VS</v>
      </c>
      <c r="G42" s="481" t="s">
        <v>4653</v>
      </c>
      <c r="H42" s="588">
        <f>I42-2</f>
        <v>43657</v>
      </c>
      <c r="I42" s="588">
        <f>J42</f>
        <v>43659</v>
      </c>
      <c r="J42" s="589">
        <f>J41+7</f>
        <v>43659</v>
      </c>
      <c r="K42" s="590">
        <f>J42+16</f>
        <v>43675</v>
      </c>
      <c r="L42" s="588">
        <f>J42+21</f>
        <v>43680</v>
      </c>
      <c r="M42" s="588">
        <f>J42+25</f>
        <v>43684</v>
      </c>
      <c r="N42" s="589">
        <f>J42+26</f>
        <v>43685</v>
      </c>
      <c r="O42" s="588">
        <f>J42+28</f>
        <v>43687</v>
      </c>
      <c r="P42" s="591">
        <f>J42+29</f>
        <v>43688</v>
      </c>
    </row>
    <row r="43" spans="1:21" s="290" customFormat="1" ht="19.899999999999999" customHeight="1">
      <c r="A43" s="595">
        <f t="shared" si="18"/>
        <v>29</v>
      </c>
      <c r="B43" s="582" t="s">
        <v>4649</v>
      </c>
      <c r="C43" s="493" t="str">
        <f>VLOOKUP(LEFT(B43,3),'ships name'!A:C,2,FALSE)</f>
        <v>APL DENVER</v>
      </c>
      <c r="D43" s="808">
        <f>VLOOKUP(C43,'ships name'!B:C,2,FALSE)</f>
        <v>0</v>
      </c>
      <c r="E43" s="819" t="e">
        <f>LEFT(F43,3)-1&amp;"E"</f>
        <v>#VALUE!</v>
      </c>
      <c r="F43" s="989" t="str">
        <f>LEFT(G43,6)</f>
        <v>0ZE3XS</v>
      </c>
      <c r="G43" s="481" t="s">
        <v>4654</v>
      </c>
      <c r="H43" s="588">
        <f>I43-2</f>
        <v>43664</v>
      </c>
      <c r="I43" s="588">
        <f>J43</f>
        <v>43666</v>
      </c>
      <c r="J43" s="589">
        <f>J42+7</f>
        <v>43666</v>
      </c>
      <c r="K43" s="590">
        <f>J43+16</f>
        <v>43682</v>
      </c>
      <c r="L43" s="588">
        <f>J43+21</f>
        <v>43687</v>
      </c>
      <c r="M43" s="588">
        <f>J43+25</f>
        <v>43691</v>
      </c>
      <c r="N43" s="589">
        <f>J43+26</f>
        <v>43692</v>
      </c>
      <c r="O43" s="588">
        <f>J43+28</f>
        <v>43694</v>
      </c>
      <c r="P43" s="591">
        <f>J43+29</f>
        <v>43695</v>
      </c>
    </row>
    <row r="44" spans="1:21" s="290" customFormat="1" ht="19.899999999999999" customHeight="1">
      <c r="A44" s="595">
        <f t="shared" si="18"/>
        <v>30</v>
      </c>
      <c r="B44" s="592" t="s">
        <v>4650</v>
      </c>
      <c r="C44" s="493" t="str">
        <f>VLOOKUP(LEFT(B44,3),'ships name'!A:C,2,FALSE)</f>
        <v>CMA CGM CORAL</v>
      </c>
      <c r="D44" s="808" t="str">
        <f>VLOOKUP(C44,'ships name'!B:C,2,FALSE)</f>
        <v xml:space="preserve"> </v>
      </c>
      <c r="E44" s="819" t="e">
        <f>LEFT(F44,3)-1&amp;"E"</f>
        <v>#VALUE!</v>
      </c>
      <c r="F44" s="989" t="str">
        <f>LEFT(G44,6)</f>
        <v>0ZE3ZS</v>
      </c>
      <c r="G44" s="481" t="s">
        <v>4655</v>
      </c>
      <c r="H44" s="588">
        <f>I44-2</f>
        <v>43671</v>
      </c>
      <c r="I44" s="588">
        <f>J44</f>
        <v>43673</v>
      </c>
      <c r="J44" s="589">
        <f>J43+7</f>
        <v>43673</v>
      </c>
      <c r="K44" s="590">
        <f>J44+16</f>
        <v>43689</v>
      </c>
      <c r="L44" s="588">
        <f>J44+21</f>
        <v>43694</v>
      </c>
      <c r="M44" s="588">
        <f>J44+25</f>
        <v>43698</v>
      </c>
      <c r="N44" s="589">
        <f>J44+26</f>
        <v>43699</v>
      </c>
      <c r="O44" s="588">
        <f>J44+28</f>
        <v>43701</v>
      </c>
      <c r="P44" s="591">
        <f>J44+29</f>
        <v>43702</v>
      </c>
    </row>
    <row r="45" spans="1:21" s="290" customFormat="1" ht="19.899999999999999" customHeight="1" thickBot="1">
      <c r="A45" s="1031">
        <f t="shared" si="18"/>
        <v>31</v>
      </c>
      <c r="B45" s="594" t="s">
        <v>4651</v>
      </c>
      <c r="C45" s="499" t="str">
        <f>VLOOKUP(LEFT(B45,3),'ships name'!A:C,2,FALSE)</f>
        <v>OOCL Busan</v>
      </c>
      <c r="D45" s="808" t="str">
        <f>VLOOKUP(C45,'ships name'!B:C,2,FALSE)</f>
        <v>东方釜山</v>
      </c>
      <c r="E45" s="956" t="str">
        <f>LEFT(F45,6)</f>
        <v>270S</v>
      </c>
      <c r="F45" s="989" t="str">
        <f>RIGHT(B45,3)&amp;"S"</f>
        <v>270S</v>
      </c>
      <c r="G45" s="481" t="s">
        <v>4656</v>
      </c>
      <c r="H45" s="588">
        <f>I45-2</f>
        <v>43678</v>
      </c>
      <c r="I45" s="588">
        <f>J45</f>
        <v>43680</v>
      </c>
      <c r="J45" s="589">
        <f>J44+7</f>
        <v>43680</v>
      </c>
      <c r="K45" s="590">
        <f>J45+16</f>
        <v>43696</v>
      </c>
      <c r="L45" s="588">
        <f>J45+21</f>
        <v>43701</v>
      </c>
      <c r="M45" s="588">
        <f>J45+25</f>
        <v>43705</v>
      </c>
      <c r="N45" s="589">
        <f>J45+26</f>
        <v>43706</v>
      </c>
      <c r="O45" s="588">
        <f>J45+28</f>
        <v>43708</v>
      </c>
      <c r="P45" s="591">
        <f>J45+29</f>
        <v>43709</v>
      </c>
    </row>
    <row r="46" spans="1:21" ht="19.899999999999999" customHeight="1">
      <c r="A46" s="1107"/>
      <c r="B46" s="1107"/>
      <c r="C46" s="1107"/>
      <c r="D46" s="1107"/>
      <c r="E46" s="1107"/>
      <c r="F46" s="1107"/>
      <c r="G46" s="1107"/>
      <c r="H46" s="1107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A27:C27"/>
    <mergeCell ref="H27:J27"/>
    <mergeCell ref="K27:M27"/>
    <mergeCell ref="A28:A30"/>
    <mergeCell ref="B28:B30"/>
    <mergeCell ref="C28:C30"/>
    <mergeCell ref="D38:D40"/>
    <mergeCell ref="F39:G39"/>
    <mergeCell ref="K37:P37"/>
    <mergeCell ref="N34:O34"/>
    <mergeCell ref="N24:O24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A2:N2"/>
    <mergeCell ref="A3:N3"/>
    <mergeCell ref="A4:N4"/>
    <mergeCell ref="H7:J7"/>
    <mergeCell ref="K7:M7"/>
    <mergeCell ref="E9:E10"/>
    <mergeCell ref="D18:D20"/>
    <mergeCell ref="E28:G28"/>
    <mergeCell ref="F29:G29"/>
    <mergeCell ref="D28:D30"/>
    <mergeCell ref="E29:E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opLeftCell="A108" zoomScale="85" zoomScaleNormal="85" zoomScaleSheetLayoutView="85" workbookViewId="0">
      <selection activeCell="B124" sqref="B124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100" t="s">
        <v>0</v>
      </c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1100"/>
      <c r="P2" s="1100"/>
    </row>
    <row r="3" spans="1:17" ht="28.15" customHeight="1">
      <c r="B3" s="174"/>
    </row>
    <row r="4" spans="1:17" ht="28.15" customHeight="1">
      <c r="A4" s="1100" t="str">
        <f>AU!A4</f>
        <v>2019年07月船期表</v>
      </c>
      <c r="B4" s="1100"/>
      <c r="C4" s="1100"/>
      <c r="D4" s="1100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</row>
    <row r="5" spans="1:17" ht="28.15" customHeight="1" thickBot="1"/>
    <row r="6" spans="1:17" ht="25.9" customHeight="1" thickBot="1">
      <c r="A6" s="1184" t="s">
        <v>86</v>
      </c>
      <c r="B6" s="1185"/>
      <c r="C6" s="1186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91" t="s">
        <v>2</v>
      </c>
      <c r="L6" s="1192"/>
      <c r="M6" s="1192"/>
      <c r="N6" s="1192"/>
      <c r="O6" s="1192"/>
      <c r="P6" s="1192"/>
      <c r="Q6" s="470"/>
    </row>
    <row r="7" spans="1:17" ht="19.899999999999999" customHeight="1">
      <c r="A7" s="1159" t="s">
        <v>3</v>
      </c>
      <c r="B7" s="1164" t="s">
        <v>4</v>
      </c>
      <c r="C7" s="1167" t="s">
        <v>5</v>
      </c>
      <c r="D7" s="1140" t="s">
        <v>4291</v>
      </c>
      <c r="E7" s="1143" t="s">
        <v>6</v>
      </c>
      <c r="F7" s="1144"/>
      <c r="G7" s="1145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159"/>
      <c r="B8" s="1164"/>
      <c r="C8" s="1167"/>
      <c r="D8" s="1122"/>
      <c r="E8" s="1122" t="s">
        <v>13</v>
      </c>
      <c r="F8" s="1098" t="s">
        <v>14</v>
      </c>
      <c r="G8" s="1099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159"/>
      <c r="B9" s="1164"/>
      <c r="C9" s="1167"/>
      <c r="D9" s="1179"/>
      <c r="E9" s="1179"/>
      <c r="F9" s="934" t="s">
        <v>4292</v>
      </c>
      <c r="G9" s="932" t="s">
        <v>4293</v>
      </c>
      <c r="H9" s="935" t="s">
        <v>23</v>
      </c>
      <c r="I9" s="935" t="s">
        <v>195</v>
      </c>
      <c r="J9" s="936" t="s">
        <v>4002</v>
      </c>
      <c r="K9" s="937"/>
      <c r="L9" s="935" t="s">
        <v>98</v>
      </c>
      <c r="M9" s="938" t="s">
        <v>88</v>
      </c>
      <c r="N9" s="938" t="s">
        <v>4349</v>
      </c>
      <c r="O9" s="939" t="s">
        <v>4350</v>
      </c>
      <c r="P9" s="940" t="s">
        <v>4351</v>
      </c>
      <c r="Q9" s="470"/>
    </row>
    <row r="10" spans="1:17" ht="19.5" customHeight="1">
      <c r="A10" s="577">
        <v>27</v>
      </c>
      <c r="B10" s="577" t="s">
        <v>3766</v>
      </c>
      <c r="C10" s="1078" t="s">
        <v>3170</v>
      </c>
      <c r="D10" s="931" t="str">
        <f>VLOOKUP(C10,'ships name'!B:C,2,FALSE)</f>
        <v xml:space="preserve"> </v>
      </c>
      <c r="E10" s="580" t="str">
        <f>F10</f>
        <v>0SV4HW</v>
      </c>
      <c r="F10" s="580" t="str">
        <f>LEFT(G10,6)</f>
        <v>0SV4HW</v>
      </c>
      <c r="G10" s="580" t="s">
        <v>4657</v>
      </c>
      <c r="H10" s="943">
        <f>I10-1</f>
        <v>43650</v>
      </c>
      <c r="I10" s="933">
        <f t="shared" ref="H10:I14" si="0">J10-1</f>
        <v>43651</v>
      </c>
      <c r="J10" s="941">
        <v>43652</v>
      </c>
      <c r="K10" s="941">
        <f>J10+8</f>
        <v>43660</v>
      </c>
      <c r="L10" s="941">
        <f>J10+17</f>
        <v>43669</v>
      </c>
      <c r="M10" s="941">
        <f>J10+19</f>
        <v>43671</v>
      </c>
      <c r="N10" s="941">
        <f>J10+21</f>
        <v>43673</v>
      </c>
      <c r="O10" s="941">
        <f>J10+23</f>
        <v>43675</v>
      </c>
      <c r="P10" s="941">
        <f>J10+24</f>
        <v>43676</v>
      </c>
      <c r="Q10" s="282"/>
    </row>
    <row r="11" spans="1:17" ht="19.899999999999999" customHeight="1">
      <c r="A11" s="577">
        <f>A10+1</f>
        <v>28</v>
      </c>
      <c r="B11" s="577"/>
      <c r="C11" s="994" t="s">
        <v>4085</v>
      </c>
      <c r="D11" s="931" t="str">
        <f>VLOOKUP(C11,'ships name'!B:C,2,FALSE)</f>
        <v xml:space="preserve"> </v>
      </c>
      <c r="E11" s="580" t="str">
        <f t="shared" ref="E11:E14" si="1">F11</f>
        <v>0SV4LW</v>
      </c>
      <c r="F11" s="580" t="str">
        <f t="shared" ref="F11:F14" si="2">LEFT(G11,6)</f>
        <v>0SV4LW</v>
      </c>
      <c r="G11" s="580" t="s">
        <v>4658</v>
      </c>
      <c r="H11" s="943">
        <f t="shared" si="0"/>
        <v>43657</v>
      </c>
      <c r="I11" s="933">
        <f t="shared" si="0"/>
        <v>43658</v>
      </c>
      <c r="J11" s="941">
        <f>J10+7</f>
        <v>43659</v>
      </c>
      <c r="K11" s="941">
        <f t="shared" ref="K11:K14" si="3">J11+8</f>
        <v>43667</v>
      </c>
      <c r="L11" s="941">
        <f t="shared" ref="L11:L14" si="4">J11+17</f>
        <v>43676</v>
      </c>
      <c r="M11" s="941">
        <f t="shared" ref="M11:M14" si="5">J11+19</f>
        <v>43678</v>
      </c>
      <c r="N11" s="941">
        <f t="shared" ref="N11:N14" si="6">J11+21</f>
        <v>43680</v>
      </c>
      <c r="O11" s="941">
        <f t="shared" ref="O11:O14" si="7">J11+23</f>
        <v>43682</v>
      </c>
      <c r="P11" s="941">
        <f t="shared" ref="P11:P14" si="8">J11+24</f>
        <v>43683</v>
      </c>
      <c r="Q11" s="282"/>
    </row>
    <row r="12" spans="1:17" ht="19.899999999999999" customHeight="1">
      <c r="A12" s="577">
        <f>A11+1</f>
        <v>29</v>
      </c>
      <c r="B12" s="577"/>
      <c r="C12" s="994" t="s">
        <v>4662</v>
      </c>
      <c r="D12" s="931" t="e">
        <f>VLOOKUP(C12,'ships name'!B:C,2,FALSE)</f>
        <v>#N/A</v>
      </c>
      <c r="E12" s="580" t="str">
        <f t="shared" si="1"/>
        <v>0SV4PW</v>
      </c>
      <c r="F12" s="580" t="str">
        <f t="shared" si="2"/>
        <v>0SV4PW</v>
      </c>
      <c r="G12" s="580" t="s">
        <v>4659</v>
      </c>
      <c r="H12" s="943">
        <f t="shared" si="0"/>
        <v>43664</v>
      </c>
      <c r="I12" s="933">
        <f t="shared" si="0"/>
        <v>43665</v>
      </c>
      <c r="J12" s="941">
        <f>J11+7</f>
        <v>43666</v>
      </c>
      <c r="K12" s="941">
        <f t="shared" si="3"/>
        <v>43674</v>
      </c>
      <c r="L12" s="941">
        <f t="shared" si="4"/>
        <v>43683</v>
      </c>
      <c r="M12" s="941">
        <f t="shared" si="5"/>
        <v>43685</v>
      </c>
      <c r="N12" s="941">
        <f t="shared" si="6"/>
        <v>43687</v>
      </c>
      <c r="O12" s="941">
        <f t="shared" si="7"/>
        <v>43689</v>
      </c>
      <c r="P12" s="941">
        <f t="shared" si="8"/>
        <v>43690</v>
      </c>
      <c r="Q12" s="282"/>
    </row>
    <row r="13" spans="1:17" ht="19.899999999999999" customHeight="1">
      <c r="A13" s="577">
        <f t="shared" ref="A13:A14" si="9">A12+1</f>
        <v>30</v>
      </c>
      <c r="B13" s="577"/>
      <c r="C13" s="994" t="s">
        <v>2075</v>
      </c>
      <c r="D13" s="931" t="str">
        <f>VLOOKUP(C13,'ships name'!B:C,2,FALSE)</f>
        <v>美总塞拉莱</v>
      </c>
      <c r="E13" s="580" t="str">
        <f t="shared" si="1"/>
        <v>0SV4TW</v>
      </c>
      <c r="F13" s="580" t="str">
        <f t="shared" si="2"/>
        <v>0SV4TW</v>
      </c>
      <c r="G13" s="580" t="s">
        <v>4660</v>
      </c>
      <c r="H13" s="943">
        <f t="shared" si="0"/>
        <v>43671</v>
      </c>
      <c r="I13" s="933">
        <f t="shared" si="0"/>
        <v>43672</v>
      </c>
      <c r="J13" s="941">
        <f>J12+7</f>
        <v>43673</v>
      </c>
      <c r="K13" s="941">
        <f t="shared" si="3"/>
        <v>43681</v>
      </c>
      <c r="L13" s="941">
        <f t="shared" si="4"/>
        <v>43690</v>
      </c>
      <c r="M13" s="941">
        <f t="shared" si="5"/>
        <v>43692</v>
      </c>
      <c r="N13" s="941">
        <f t="shared" si="6"/>
        <v>43694</v>
      </c>
      <c r="O13" s="941">
        <f t="shared" si="7"/>
        <v>43696</v>
      </c>
      <c r="P13" s="941">
        <f t="shared" si="8"/>
        <v>43697</v>
      </c>
      <c r="Q13" s="282"/>
    </row>
    <row r="14" spans="1:17" ht="19.899999999999999" customHeight="1">
      <c r="A14" s="577">
        <f t="shared" si="9"/>
        <v>31</v>
      </c>
      <c r="B14" s="577"/>
      <c r="C14" s="994" t="s">
        <v>2072</v>
      </c>
      <c r="D14" s="931" t="str">
        <f>VLOOKUP(C14,'ships name'!B:C,2,FALSE)</f>
        <v>美总青岛</v>
      </c>
      <c r="E14" s="580" t="str">
        <f t="shared" si="1"/>
        <v>0SV4XW</v>
      </c>
      <c r="F14" s="580" t="str">
        <f t="shared" si="2"/>
        <v>0SV4XW</v>
      </c>
      <c r="G14" s="580" t="s">
        <v>4661</v>
      </c>
      <c r="H14" s="943">
        <f t="shared" si="0"/>
        <v>43678</v>
      </c>
      <c r="I14" s="933">
        <f t="shared" si="0"/>
        <v>43679</v>
      </c>
      <c r="J14" s="941">
        <f>J13+7</f>
        <v>43680</v>
      </c>
      <c r="K14" s="941">
        <f t="shared" si="3"/>
        <v>43688</v>
      </c>
      <c r="L14" s="941">
        <f t="shared" si="4"/>
        <v>43697</v>
      </c>
      <c r="M14" s="941">
        <f t="shared" si="5"/>
        <v>43699</v>
      </c>
      <c r="N14" s="941">
        <f t="shared" si="6"/>
        <v>43701</v>
      </c>
      <c r="O14" s="941">
        <f t="shared" si="7"/>
        <v>43703</v>
      </c>
      <c r="P14" s="941">
        <f t="shared" si="8"/>
        <v>43704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187" t="s">
        <v>95</v>
      </c>
      <c r="B17" s="1188"/>
      <c r="C17" s="1188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189" t="s">
        <v>2</v>
      </c>
      <c r="M17" s="1189"/>
      <c r="N17" s="1189"/>
      <c r="O17" s="1189"/>
      <c r="P17" s="1190"/>
      <c r="Q17" s="1232"/>
      <c r="R17" s="223"/>
    </row>
    <row r="18" spans="1:18" ht="19.899999999999999" hidden="1" customHeight="1">
      <c r="A18" s="1174" t="s">
        <v>3</v>
      </c>
      <c r="B18" s="1181" t="s">
        <v>4</v>
      </c>
      <c r="C18" s="1182" t="s">
        <v>5</v>
      </c>
      <c r="D18" s="512"/>
      <c r="E18" s="1140" t="s">
        <v>6</v>
      </c>
      <c r="F18" s="1140"/>
      <c r="G18" s="1140"/>
      <c r="H18" s="1140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232"/>
      <c r="R18" s="298"/>
    </row>
    <row r="19" spans="1:18" ht="32.25" hidden="1" customHeight="1">
      <c r="A19" s="1174"/>
      <c r="B19" s="1181"/>
      <c r="C19" s="1182"/>
      <c r="D19" s="512"/>
      <c r="E19" s="1179" t="s">
        <v>13</v>
      </c>
      <c r="F19" s="333"/>
      <c r="G19" s="483"/>
      <c r="H19" s="1177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232"/>
      <c r="R19" s="298"/>
    </row>
    <row r="20" spans="1:18" ht="19.899999999999999" hidden="1" customHeight="1" thickBot="1">
      <c r="A20" s="1175"/>
      <c r="B20" s="1180"/>
      <c r="C20" s="1183"/>
      <c r="D20" s="513"/>
      <c r="E20" s="1180"/>
      <c r="F20" s="334"/>
      <c r="G20" s="484"/>
      <c r="H20" s="1178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232"/>
      <c r="R20" s="298"/>
    </row>
    <row r="21" spans="1:18" s="283" customFormat="1" ht="19.899999999999999" hidden="1" customHeight="1">
      <c r="A21" s="1176">
        <v>31</v>
      </c>
      <c r="B21" s="1171"/>
      <c r="C21" s="110" t="e">
        <f>VLOOKUP((LEFT(B21,3)),'ships name'!A:C,2,FALSE)</f>
        <v>#N/A</v>
      </c>
      <c r="D21" s="558"/>
      <c r="E21" s="1176"/>
      <c r="F21" s="1141" t="str">
        <f>RIGHT(B21,3)&amp;"W"</f>
        <v>W</v>
      </c>
      <c r="G21" s="505"/>
      <c r="H21" s="1155"/>
      <c r="I21" s="1149">
        <f>J21-2</f>
        <v>43314</v>
      </c>
      <c r="J21" s="1149">
        <f>K21</f>
        <v>43316</v>
      </c>
      <c r="K21" s="1243">
        <v>43316</v>
      </c>
      <c r="L21" s="1252">
        <f>K21+7</f>
        <v>43323</v>
      </c>
      <c r="M21" s="1233">
        <f>K21+16</f>
        <v>43332</v>
      </c>
      <c r="N21" s="1233">
        <f>K21+17</f>
        <v>43333</v>
      </c>
      <c r="O21" s="1233">
        <f>N21+2</f>
        <v>43335</v>
      </c>
      <c r="P21" s="1246">
        <f>K21+20</f>
        <v>43336</v>
      </c>
      <c r="Q21" s="1258"/>
      <c r="R21" s="1254"/>
    </row>
    <row r="22" spans="1:18" s="283" customFormat="1" ht="19.899999999999999" hidden="1" customHeight="1">
      <c r="A22" s="1157"/>
      <c r="B22" s="1171"/>
      <c r="C22" s="109" t="e">
        <f>VLOOKUP((LEFT(B21,3)),'ships name'!A:C,3,FALSE)</f>
        <v>#N/A</v>
      </c>
      <c r="D22" s="493"/>
      <c r="E22" s="1157"/>
      <c r="F22" s="1142"/>
      <c r="G22" s="506"/>
      <c r="H22" s="1156"/>
      <c r="I22" s="1150"/>
      <c r="J22" s="1150"/>
      <c r="K22" s="1244"/>
      <c r="L22" s="1253"/>
      <c r="M22" s="1234"/>
      <c r="N22" s="1234"/>
      <c r="O22" s="1234"/>
      <c r="P22" s="1247"/>
      <c r="Q22" s="1259"/>
      <c r="R22" s="1254"/>
    </row>
    <row r="23" spans="1:18" s="283" customFormat="1" ht="19.899999999999999" hidden="1" customHeight="1">
      <c r="A23" s="1169">
        <f>A21+1</f>
        <v>32</v>
      </c>
      <c r="B23" s="1170"/>
      <c r="C23" s="110" t="e">
        <f>VLOOKUP((LEFT(B23,3)),'ships name'!A:C,2,FALSE)</f>
        <v>#N/A</v>
      </c>
      <c r="D23" s="558"/>
      <c r="E23" s="1163"/>
      <c r="F23" s="1141" t="str">
        <f>RIGHT(B23,3)&amp;"W"</f>
        <v>W</v>
      </c>
      <c r="G23" s="505"/>
      <c r="H23" s="1155" t="s">
        <v>4086</v>
      </c>
      <c r="I23" s="1147">
        <f>I21+7</f>
        <v>43321</v>
      </c>
      <c r="J23" s="1245">
        <f>J21+7</f>
        <v>43323</v>
      </c>
      <c r="K23" s="1245">
        <f>K21+7</f>
        <v>43323</v>
      </c>
      <c r="L23" s="1252">
        <f>K23+7</f>
        <v>43330</v>
      </c>
      <c r="M23" s="1233">
        <f>K23+16</f>
        <v>43339</v>
      </c>
      <c r="N23" s="1233">
        <f>K23+17</f>
        <v>43340</v>
      </c>
      <c r="O23" s="1233">
        <f>N23+2</f>
        <v>43342</v>
      </c>
      <c r="P23" s="1246">
        <f>K23+20</f>
        <v>43343</v>
      </c>
      <c r="Q23" s="1258"/>
      <c r="R23" s="1255"/>
    </row>
    <row r="24" spans="1:18" s="283" customFormat="1" ht="19.899999999999999" hidden="1" customHeight="1">
      <c r="A24" s="1169"/>
      <c r="B24" s="1170"/>
      <c r="C24" s="109" t="e">
        <f>VLOOKUP((LEFT(B23,3)),'ships name'!A:C,3,FALSE)</f>
        <v>#N/A</v>
      </c>
      <c r="D24" s="493"/>
      <c r="E24" s="1157"/>
      <c r="F24" s="1142"/>
      <c r="G24" s="506"/>
      <c r="H24" s="1156"/>
      <c r="I24" s="1148"/>
      <c r="J24" s="1229"/>
      <c r="K24" s="1229"/>
      <c r="L24" s="1253"/>
      <c r="M24" s="1234"/>
      <c r="N24" s="1234"/>
      <c r="O24" s="1234"/>
      <c r="P24" s="1247"/>
      <c r="Q24" s="1259"/>
      <c r="R24" s="1256"/>
    </row>
    <row r="25" spans="1:18" s="283" customFormat="1" ht="19.899999999999999" hidden="1" customHeight="1">
      <c r="A25" s="1157">
        <f>A23+1</f>
        <v>33</v>
      </c>
      <c r="B25" s="1170"/>
      <c r="C25" s="110" t="e">
        <f>VLOOKUP((LEFT(B25,3)),'ships name'!A:C,2,FALSE)</f>
        <v>#N/A</v>
      </c>
      <c r="D25" s="558"/>
      <c r="E25" s="1163"/>
      <c r="F25" s="1141" t="str">
        <f>RIGHT(B25,3)&amp;"W"</f>
        <v>W</v>
      </c>
      <c r="G25" s="505"/>
      <c r="H25" s="1153" t="s">
        <v>29</v>
      </c>
      <c r="I25" s="1149">
        <f t="shared" ref="I25:J27" si="10">I23+7</f>
        <v>43328</v>
      </c>
      <c r="J25" s="1245">
        <f t="shared" si="10"/>
        <v>43330</v>
      </c>
      <c r="K25" s="1245">
        <f>K23+7</f>
        <v>43330</v>
      </c>
      <c r="L25" s="1252">
        <f>K25+7</f>
        <v>43337</v>
      </c>
      <c r="M25" s="1233">
        <f>K25+16</f>
        <v>43346</v>
      </c>
      <c r="N25" s="1233">
        <f>K25+17</f>
        <v>43347</v>
      </c>
      <c r="O25" s="1233">
        <f>N25+2</f>
        <v>43349</v>
      </c>
      <c r="P25" s="1246">
        <f>K25+20</f>
        <v>43350</v>
      </c>
      <c r="Q25" s="1258"/>
      <c r="R25" s="1254"/>
    </row>
    <row r="26" spans="1:18" s="283" customFormat="1" ht="19.899999999999999" hidden="1" customHeight="1">
      <c r="A26" s="1169"/>
      <c r="B26" s="1170"/>
      <c r="C26" s="109" t="e">
        <f>VLOOKUP((LEFT(B25,3)),'ships name'!A:C,3,FALSE)</f>
        <v>#N/A</v>
      </c>
      <c r="D26" s="493"/>
      <c r="E26" s="1157"/>
      <c r="F26" s="1142"/>
      <c r="G26" s="506"/>
      <c r="H26" s="1154"/>
      <c r="I26" s="1150"/>
      <c r="J26" s="1229"/>
      <c r="K26" s="1229"/>
      <c r="L26" s="1253"/>
      <c r="M26" s="1234"/>
      <c r="N26" s="1234"/>
      <c r="O26" s="1234"/>
      <c r="P26" s="1247"/>
      <c r="Q26" s="1259"/>
      <c r="R26" s="1257"/>
    </row>
    <row r="27" spans="1:18" s="283" customFormat="1" ht="19.899999999999999" hidden="1" customHeight="1">
      <c r="A27" s="1157">
        <f>A25+1</f>
        <v>34</v>
      </c>
      <c r="B27" s="1171"/>
      <c r="C27" s="110" t="e">
        <f>VLOOKUP((LEFT(B27,3)),'ships name'!A:C,2,FALSE)</f>
        <v>#N/A</v>
      </c>
      <c r="D27" s="558"/>
      <c r="E27" s="1163"/>
      <c r="F27" s="1141" t="str">
        <f>RIGHT(B27,3)&amp;"W"</f>
        <v>W</v>
      </c>
      <c r="G27" s="505"/>
      <c r="H27" s="1153" t="s">
        <v>4087</v>
      </c>
      <c r="I27" s="1149">
        <f t="shared" si="10"/>
        <v>43335</v>
      </c>
      <c r="J27" s="1245">
        <f t="shared" si="10"/>
        <v>43337</v>
      </c>
      <c r="K27" s="1245">
        <f>K25+7</f>
        <v>43337</v>
      </c>
      <c r="L27" s="1252">
        <f>K27+7</f>
        <v>43344</v>
      </c>
      <c r="M27" s="1233">
        <f>K27+16</f>
        <v>43353</v>
      </c>
      <c r="N27" s="1233">
        <f>K27+17</f>
        <v>43354</v>
      </c>
      <c r="O27" s="1233">
        <f>N27+2</f>
        <v>43356</v>
      </c>
      <c r="P27" s="1246">
        <f>K27+20</f>
        <v>43357</v>
      </c>
      <c r="Q27" s="1258"/>
      <c r="R27" s="1254"/>
    </row>
    <row r="28" spans="1:18" s="283" customFormat="1" ht="19.899999999999999" hidden="1" customHeight="1">
      <c r="A28" s="1169"/>
      <c r="B28" s="1171"/>
      <c r="C28" s="109" t="e">
        <f>VLOOKUP((LEFT(B27,3)),'ships name'!A:C,3,FALSE)</f>
        <v>#N/A</v>
      </c>
      <c r="D28" s="493"/>
      <c r="E28" s="1157"/>
      <c r="F28" s="1142"/>
      <c r="G28" s="506"/>
      <c r="H28" s="1154"/>
      <c r="I28" s="1150"/>
      <c r="J28" s="1229"/>
      <c r="K28" s="1229"/>
      <c r="L28" s="1253"/>
      <c r="M28" s="1234"/>
      <c r="N28" s="1234"/>
      <c r="O28" s="1234"/>
      <c r="P28" s="1247"/>
      <c r="Q28" s="1259"/>
      <c r="R28" s="1257"/>
    </row>
    <row r="29" spans="1:18" s="283" customFormat="1" ht="19.899999999999999" hidden="1" customHeight="1">
      <c r="A29" s="1157">
        <f>A27+1</f>
        <v>35</v>
      </c>
      <c r="B29" s="1172"/>
      <c r="C29" s="110" t="e">
        <f>VLOOKUP((LEFT(B29,3)),'ships name'!A:C,2,FALSE)</f>
        <v>#N/A</v>
      </c>
      <c r="D29" s="558"/>
      <c r="E29" s="1163"/>
      <c r="F29" s="1151" t="str">
        <f>RIGHT(B29,3)&amp;"W"</f>
        <v>W</v>
      </c>
      <c r="G29" s="509"/>
      <c r="H29" s="1266" t="s">
        <v>4088</v>
      </c>
      <c r="I29" s="1260">
        <f>I27+7</f>
        <v>43342</v>
      </c>
      <c r="J29" s="1264">
        <f>J27+7</f>
        <v>43344</v>
      </c>
      <c r="K29" s="1264">
        <f>K27+7</f>
        <v>43344</v>
      </c>
      <c r="L29" s="1269">
        <f>K29+7</f>
        <v>43351</v>
      </c>
      <c r="M29" s="1262">
        <f>K29+16</f>
        <v>43360</v>
      </c>
      <c r="N29" s="1262">
        <f>K29+17</f>
        <v>43361</v>
      </c>
      <c r="O29" s="1262">
        <f>N29+2</f>
        <v>43363</v>
      </c>
      <c r="P29" s="1267">
        <f>K29+20</f>
        <v>43364</v>
      </c>
      <c r="Q29" s="1258"/>
      <c r="R29" s="1254"/>
    </row>
    <row r="30" spans="1:18" s="283" customFormat="1" ht="19.899999999999999" hidden="1" customHeight="1" thickBot="1">
      <c r="A30" s="1158"/>
      <c r="B30" s="1173"/>
      <c r="C30" s="111" t="e">
        <f>VLOOKUP((LEFT(B29,3)),'ships name'!A:C,3,FALSE)</f>
        <v>#N/A</v>
      </c>
      <c r="D30" s="511"/>
      <c r="E30" s="1166"/>
      <c r="F30" s="1152"/>
      <c r="G30" s="510"/>
      <c r="H30" s="1217"/>
      <c r="I30" s="1261"/>
      <c r="J30" s="1265"/>
      <c r="K30" s="1265"/>
      <c r="L30" s="1270"/>
      <c r="M30" s="1263"/>
      <c r="N30" s="1263"/>
      <c r="O30" s="1263"/>
      <c r="P30" s="1268"/>
      <c r="Q30" s="1259"/>
      <c r="R30" s="1257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161" t="s">
        <v>102</v>
      </c>
      <c r="B33" s="1162"/>
      <c r="C33" s="1162"/>
      <c r="D33" s="550"/>
      <c r="E33" s="226" t="s">
        <v>74</v>
      </c>
      <c r="F33" s="226"/>
      <c r="G33" s="226"/>
      <c r="H33" s="1146" t="s">
        <v>75</v>
      </c>
      <c r="I33" s="1146"/>
      <c r="J33" s="1146"/>
      <c r="K33" s="1191" t="s">
        <v>2</v>
      </c>
      <c r="L33" s="1192"/>
      <c r="M33" s="1192"/>
      <c r="N33" s="1242"/>
      <c r="O33" s="223"/>
      <c r="P33" s="223"/>
      <c r="Q33" s="223"/>
    </row>
    <row r="34" spans="1:17" ht="19.899999999999999" customHeight="1">
      <c r="A34" s="1159" t="s">
        <v>3</v>
      </c>
      <c r="B34" s="1164" t="s">
        <v>4</v>
      </c>
      <c r="C34" s="1167" t="s">
        <v>5</v>
      </c>
      <c r="D34" s="1140" t="s">
        <v>4291</v>
      </c>
      <c r="E34" s="1143" t="s">
        <v>6</v>
      </c>
      <c r="F34" s="1144"/>
      <c r="G34" s="1145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4523</v>
      </c>
      <c r="N34" s="295" t="s">
        <v>105</v>
      </c>
    </row>
    <row r="35" spans="1:17" ht="19.899999999999999" customHeight="1">
      <c r="A35" s="1159"/>
      <c r="B35" s="1164"/>
      <c r="C35" s="1167"/>
      <c r="D35" s="1122"/>
      <c r="E35" s="1122" t="s">
        <v>13</v>
      </c>
      <c r="F35" s="1098" t="s">
        <v>14</v>
      </c>
      <c r="G35" s="1099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160"/>
      <c r="B36" s="1165"/>
      <c r="C36" s="1168"/>
      <c r="D36" s="1123"/>
      <c r="E36" s="1123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28</v>
      </c>
      <c r="B37" s="610" t="s">
        <v>4663</v>
      </c>
      <c r="C37" s="493" t="str">
        <f>VLOOKUP((LEFT(B37,3)),'ships name'!A:C,2,FALSE)</f>
        <v>CSCL ARCTIC OCEAN</v>
      </c>
      <c r="D37" s="808" t="str">
        <f>VLOOKUP(C37,'ships name'!B:C,2,FALSE)</f>
        <v>中海北冰洋</v>
      </c>
      <c r="E37" s="610" t="str">
        <f>TEXT(LEFT(F37,3)-1,"000")&amp;"E"</f>
        <v>028E</v>
      </c>
      <c r="F37" s="611" t="str">
        <f>RIGHT(B37,3)&amp;"W"</f>
        <v>029W</v>
      </c>
      <c r="G37" s="611" t="s">
        <v>4667</v>
      </c>
      <c r="H37" s="611"/>
      <c r="I37" s="611">
        <f>J37-1</f>
        <v>43652</v>
      </c>
      <c r="J37" s="611">
        <v>43653</v>
      </c>
      <c r="K37" s="611">
        <f>J37+7</f>
        <v>43660</v>
      </c>
      <c r="L37" s="611">
        <f>J37+17</f>
        <v>43670</v>
      </c>
      <c r="M37" s="611">
        <f>J37+19</f>
        <v>43672</v>
      </c>
      <c r="N37" s="612">
        <f>J37+22</f>
        <v>43675</v>
      </c>
    </row>
    <row r="38" spans="1:17" ht="19.899999999999999" customHeight="1">
      <c r="A38" s="620">
        <f>A37+1</f>
        <v>29</v>
      </c>
      <c r="B38" s="577" t="s">
        <v>4664</v>
      </c>
      <c r="C38" s="499" t="str">
        <f>VLOOKUP((LEFT(B38,3)),'ships name'!A:C,2,FALSE)</f>
        <v>CSCL GLOBE</v>
      </c>
      <c r="D38" s="808" t="str">
        <f>VLOOKUP(C38,'ships name'!B:C,2,FALSE)</f>
        <v>中海环球</v>
      </c>
      <c r="E38" s="577" t="str">
        <f>TEXT(LEFT(F38,3)-1,"000")&amp;"E"</f>
        <v>032E</v>
      </c>
      <c r="F38" s="580" t="str">
        <f>RIGHT(B38,3)&amp;"W"</f>
        <v>033W</v>
      </c>
      <c r="G38" s="580" t="s">
        <v>4668</v>
      </c>
      <c r="H38" s="580"/>
      <c r="I38" s="580">
        <f t="shared" ref="I38:K41" si="11">I37+7</f>
        <v>43659</v>
      </c>
      <c r="J38" s="580">
        <f t="shared" si="11"/>
        <v>43660</v>
      </c>
      <c r="K38" s="580">
        <f t="shared" si="11"/>
        <v>43667</v>
      </c>
      <c r="L38" s="611">
        <f t="shared" ref="L38:L41" si="12">J38+17</f>
        <v>43677</v>
      </c>
      <c r="M38" s="611">
        <f t="shared" ref="M38:M41" si="13">J38+19</f>
        <v>43679</v>
      </c>
      <c r="N38" s="612">
        <f t="shared" ref="N38:N41" si="14">J38+22</f>
        <v>43682</v>
      </c>
      <c r="O38" s="523"/>
    </row>
    <row r="39" spans="1:17" ht="19.899999999999999" customHeight="1">
      <c r="A39" s="620">
        <f>A38+1</f>
        <v>30</v>
      </c>
      <c r="B39" s="577" t="s">
        <v>4916</v>
      </c>
      <c r="C39" s="499" t="str">
        <f>VLOOKUP((LEFT(B39,3)),'ships name'!A:C,2,FALSE)</f>
        <v>COSCO SHIPPING PISCES</v>
      </c>
      <c r="D39" s="808" t="str">
        <f>VLOOKUP(C39,'ships name'!B:C,2,FALSE)</f>
        <v xml:space="preserve"> </v>
      </c>
      <c r="E39" s="577" t="str">
        <f>TEXT(LEFT(F39,3)-1,"000")&amp;"E"</f>
        <v>004E</v>
      </c>
      <c r="F39" s="580" t="str">
        <f>RIGHT(B39,3)&amp;"W"</f>
        <v>005W</v>
      </c>
      <c r="G39" s="580" t="s">
        <v>4669</v>
      </c>
      <c r="H39" s="580"/>
      <c r="I39" s="580">
        <f t="shared" si="11"/>
        <v>43666</v>
      </c>
      <c r="J39" s="580">
        <f t="shared" si="11"/>
        <v>43667</v>
      </c>
      <c r="K39" s="580">
        <f t="shared" si="11"/>
        <v>43674</v>
      </c>
      <c r="L39" s="611">
        <f t="shared" si="12"/>
        <v>43684</v>
      </c>
      <c r="M39" s="611">
        <f t="shared" si="13"/>
        <v>43686</v>
      </c>
      <c r="N39" s="612">
        <f t="shared" si="14"/>
        <v>43689</v>
      </c>
      <c r="O39" s="523"/>
    </row>
    <row r="40" spans="1:17" ht="19.899999999999999" customHeight="1">
      <c r="A40" s="620">
        <f>A39+1</f>
        <v>31</v>
      </c>
      <c r="B40" s="577" t="s">
        <v>4665</v>
      </c>
      <c r="C40" s="499" t="str">
        <f>VLOOKUP((LEFT(B40,3)),'ships name'!A:C,2,FALSE)</f>
        <v>COSCO SHIPPING HIMALAYAS</v>
      </c>
      <c r="D40" s="808" t="str">
        <f>VLOOKUP(C40,'ships name'!B:C,2,FALSE)</f>
        <v>中远海运喜马拉雅</v>
      </c>
      <c r="E40" s="577" t="e">
        <f>TEXT(LEFT(F40,3)-1,"000")&amp;"E"</f>
        <v>#VALUE!</v>
      </c>
      <c r="F40" s="580" t="str">
        <f>RIGHT(B40,3)&amp;"W"</f>
        <v>TBAW</v>
      </c>
      <c r="G40" s="580" t="s">
        <v>4670</v>
      </c>
      <c r="H40" s="580"/>
      <c r="I40" s="580">
        <f t="shared" si="11"/>
        <v>43673</v>
      </c>
      <c r="J40" s="580">
        <f t="shared" si="11"/>
        <v>43674</v>
      </c>
      <c r="K40" s="580">
        <f t="shared" si="11"/>
        <v>43681</v>
      </c>
      <c r="L40" s="611">
        <f t="shared" si="12"/>
        <v>43691</v>
      </c>
      <c r="M40" s="611">
        <f t="shared" si="13"/>
        <v>43693</v>
      </c>
      <c r="N40" s="612">
        <f t="shared" si="14"/>
        <v>43696</v>
      </c>
      <c r="O40" s="523"/>
    </row>
    <row r="41" spans="1:17" ht="19.899999999999999" customHeight="1" thickBot="1">
      <c r="A41" s="820">
        <f>A40+1</f>
        <v>32</v>
      </c>
      <c r="B41" s="581" t="s">
        <v>4666</v>
      </c>
      <c r="C41" s="810" t="str">
        <f>VLOOKUP((LEFT(B41,3)),'ships name'!A:C,2,FALSE)</f>
        <v>CSCL ATLANTIC OCEAN</v>
      </c>
      <c r="D41" s="814" t="str">
        <f>VLOOKUP(C41,'ships name'!B:C,2,FALSE)</f>
        <v>中海大西洋</v>
      </c>
      <c r="E41" s="581" t="str">
        <f>TEXT(LEFT(F41,3)-1,"000")&amp;"E"</f>
        <v>029E</v>
      </c>
      <c r="F41" s="613" t="str">
        <f>RIGHT(B41,3)&amp;"W"</f>
        <v>030W</v>
      </c>
      <c r="G41" s="580" t="s">
        <v>4671</v>
      </c>
      <c r="H41" s="613"/>
      <c r="I41" s="613">
        <f t="shared" si="11"/>
        <v>43680</v>
      </c>
      <c r="J41" s="613">
        <f t="shared" si="11"/>
        <v>43681</v>
      </c>
      <c r="K41" s="613">
        <f t="shared" si="11"/>
        <v>43688</v>
      </c>
      <c r="L41" s="611">
        <f t="shared" si="12"/>
        <v>43698</v>
      </c>
      <c r="M41" s="611">
        <f t="shared" si="13"/>
        <v>43700</v>
      </c>
      <c r="N41" s="612">
        <f t="shared" si="14"/>
        <v>43703</v>
      </c>
      <c r="O41" s="523"/>
    </row>
    <row r="42" spans="1:17" s="283" customFormat="1" ht="19.899999999999999" customHeight="1" thickBot="1">
      <c r="A42" s="821"/>
      <c r="B42" s="822"/>
      <c r="C42" s="823"/>
      <c r="D42" s="823"/>
      <c r="E42" s="823"/>
      <c r="F42" s="823"/>
      <c r="G42" s="823"/>
      <c r="H42" s="823"/>
      <c r="I42" s="823"/>
      <c r="J42" s="823"/>
      <c r="K42" s="823"/>
      <c r="L42" s="823"/>
      <c r="M42" s="823"/>
      <c r="N42" s="823"/>
    </row>
    <row r="43" spans="1:17" ht="25.9" hidden="1" customHeight="1" thickBot="1">
      <c r="A43" s="1161" t="s">
        <v>106</v>
      </c>
      <c r="B43" s="1162"/>
      <c r="C43" s="1162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91" t="s">
        <v>2</v>
      </c>
      <c r="L43" s="1192"/>
      <c r="M43" s="1192"/>
      <c r="N43" s="1242"/>
      <c r="O43" s="223"/>
      <c r="P43" s="223"/>
      <c r="Q43" s="223"/>
    </row>
    <row r="44" spans="1:17" ht="19.899999999999999" hidden="1" customHeight="1">
      <c r="A44" s="1159" t="s">
        <v>3</v>
      </c>
      <c r="B44" s="1164" t="s">
        <v>4</v>
      </c>
      <c r="C44" s="1167" t="s">
        <v>5</v>
      </c>
      <c r="D44" s="1140" t="s">
        <v>4291</v>
      </c>
      <c r="E44" s="1143" t="s">
        <v>6</v>
      </c>
      <c r="F44" s="1144"/>
      <c r="G44" s="1145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159"/>
      <c r="B45" s="1164"/>
      <c r="C45" s="1167"/>
      <c r="D45" s="1122"/>
      <c r="E45" s="1122" t="s">
        <v>13</v>
      </c>
      <c r="F45" s="1098" t="s">
        <v>14</v>
      </c>
      <c r="G45" s="1099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160"/>
      <c r="B46" s="1165"/>
      <c r="C46" s="1168"/>
      <c r="D46" s="1123"/>
      <c r="E46" s="1123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8" t="str">
        <f>VLOOKUP(C47,'ships name'!B:C,2,FALSE)</f>
        <v>东方埃及</v>
      </c>
      <c r="E47" s="493" t="str">
        <f t="shared" ref="E47" si="15">TEXT(RIGHT(B47,3)-1,"000")&amp;"E"</f>
        <v>018E</v>
      </c>
      <c r="F47" s="812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1" t="s">
        <v>4348</v>
      </c>
      <c r="C48" s="499" t="s">
        <v>4348</v>
      </c>
      <c r="D48" s="808" t="s">
        <v>4348</v>
      </c>
      <c r="E48" s="499" t="e">
        <f t="shared" ref="E48" si="17">TEXT(RIGHT(B48,3)-1,"000")&amp;"E"</f>
        <v>#VALUE!</v>
      </c>
      <c r="F48" s="812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0" t="s">
        <v>4348</v>
      </c>
      <c r="C49" s="499" t="s">
        <v>4348</v>
      </c>
      <c r="D49" s="808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0" t="s">
        <v>4348</v>
      </c>
      <c r="C50" s="499" t="s">
        <v>4348</v>
      </c>
      <c r="D50" s="808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0" t="s">
        <v>4348</v>
      </c>
      <c r="C51" s="499" t="s">
        <v>4348</v>
      </c>
      <c r="D51" s="811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161" t="s">
        <v>3300</v>
      </c>
      <c r="B53" s="1162"/>
      <c r="C53" s="1162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91" t="s">
        <v>2</v>
      </c>
      <c r="L53" s="1192"/>
      <c r="M53" s="1192"/>
      <c r="N53" s="1192"/>
      <c r="O53" s="1192"/>
      <c r="P53" s="1242"/>
      <c r="Q53" s="223"/>
    </row>
    <row r="54" spans="1:19" ht="19.899999999999999" customHeight="1">
      <c r="A54" s="1159" t="s">
        <v>3</v>
      </c>
      <c r="B54" s="1164" t="s">
        <v>4</v>
      </c>
      <c r="C54" s="1167" t="s">
        <v>5</v>
      </c>
      <c r="D54" s="1140" t="s">
        <v>4291</v>
      </c>
      <c r="E54" s="1143" t="s">
        <v>6</v>
      </c>
      <c r="F54" s="1144"/>
      <c r="G54" s="1145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159"/>
      <c r="B55" s="1164"/>
      <c r="C55" s="1167"/>
      <c r="D55" s="1122"/>
      <c r="E55" s="1122" t="s">
        <v>13</v>
      </c>
      <c r="F55" s="1098" t="s">
        <v>14</v>
      </c>
      <c r="G55" s="1099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160"/>
      <c r="B56" s="1165"/>
      <c r="C56" s="1168"/>
      <c r="D56" s="1123"/>
      <c r="E56" s="1123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27</v>
      </c>
      <c r="B57" s="622" t="s">
        <v>4560</v>
      </c>
      <c r="C57" s="497" t="str">
        <f>VLOOKUP((LEFT(B57,3)),'ships name'!A:C,2,FALSE)</f>
        <v>Hyundai Victory</v>
      </c>
      <c r="D57" s="808" t="str">
        <f>VLOOKUP(C57,'ships name'!B:C,2,FALSE)</f>
        <v>现代胜利</v>
      </c>
      <c r="E57" s="622" t="str">
        <f>TEXT(LEFT(F57,3)-1,"000")&amp;"E"</f>
        <v>030E</v>
      </c>
      <c r="F57" s="698" t="str">
        <f>RIGHT(B57,3)&amp;"W"</f>
        <v>031W</v>
      </c>
      <c r="G57" s="559" t="s">
        <v>4561</v>
      </c>
      <c r="H57" s="699">
        <f>I57</f>
        <v>43646</v>
      </c>
      <c r="I57" s="698">
        <f>J57-2</f>
        <v>43646</v>
      </c>
      <c r="J57" s="698">
        <v>43648</v>
      </c>
      <c r="K57" s="698">
        <f>J57+7</f>
        <v>43655</v>
      </c>
      <c r="L57" s="698">
        <f>J57+8</f>
        <v>43656</v>
      </c>
      <c r="M57" s="698">
        <f>J57+17</f>
        <v>43665</v>
      </c>
      <c r="N57" s="698">
        <f>J57+19</f>
        <v>43667</v>
      </c>
      <c r="O57" s="698">
        <f>J57+21</f>
        <v>43669</v>
      </c>
      <c r="P57" s="698">
        <f>J57+24</f>
        <v>43672</v>
      </c>
    </row>
    <row r="58" spans="1:19" ht="19.899999999999999" customHeight="1">
      <c r="A58" s="620">
        <f t="shared" ref="A58:A61" si="20">A57+1</f>
        <v>28</v>
      </c>
      <c r="B58" s="624" t="s">
        <v>4672</v>
      </c>
      <c r="C58" s="623" t="str">
        <f>VLOOKUP((LEFT(B58,3)),'ships name'!A:C,2,FALSE)</f>
        <v>Hyundai Dream</v>
      </c>
      <c r="D58" s="808" t="str">
        <f>VLOOKUP(C58,'ships name'!B:C,2,FALSE)</f>
        <v>现代梦想</v>
      </c>
      <c r="E58" s="624" t="str">
        <f>TEXT(LEFT(F58,3)-1,"000")&amp;"E"</f>
        <v>031E</v>
      </c>
      <c r="F58" s="625" t="str">
        <f>RIGHT(B58,3)&amp;"W"</f>
        <v>032W</v>
      </c>
      <c r="G58" s="626" t="s">
        <v>4675</v>
      </c>
      <c r="H58" s="627">
        <f>I58</f>
        <v>43653</v>
      </c>
      <c r="I58" s="625">
        <f t="shared" ref="I58:M61" si="21">I57+7</f>
        <v>43653</v>
      </c>
      <c r="J58" s="625">
        <f t="shared" si="21"/>
        <v>43655</v>
      </c>
      <c r="K58" s="625">
        <f t="shared" si="21"/>
        <v>43662</v>
      </c>
      <c r="L58" s="625">
        <f t="shared" si="21"/>
        <v>43663</v>
      </c>
      <c r="M58" s="625">
        <f t="shared" si="21"/>
        <v>43672</v>
      </c>
      <c r="N58" s="625">
        <f t="shared" ref="N58" si="22">J58+19</f>
        <v>43674</v>
      </c>
      <c r="O58" s="625">
        <f t="shared" ref="O58" si="23">J58+21</f>
        <v>43676</v>
      </c>
      <c r="P58" s="625">
        <f t="shared" ref="P58" si="24">J58+24</f>
        <v>43679</v>
      </c>
    </row>
    <row r="59" spans="1:19" ht="19.899999999999999" customHeight="1">
      <c r="A59" s="620">
        <f t="shared" si="20"/>
        <v>29</v>
      </c>
      <c r="B59" s="624" t="s">
        <v>4673</v>
      </c>
      <c r="C59" s="623" t="str">
        <f>VLOOKUP((LEFT(B59,3)),'ships name'!A:C,2,FALSE)</f>
        <v>HYUNDAI HOPE</v>
      </c>
      <c r="D59" s="808" t="str">
        <f>VLOOKUP(C59,'ships name'!B:C,2,FALSE)</f>
        <v>现代希望</v>
      </c>
      <c r="E59" s="624" t="str">
        <f>TEXT(LEFT(F59,3)-1,"000")&amp;"E"</f>
        <v>032E</v>
      </c>
      <c r="F59" s="625" t="str">
        <f>RIGHT(B59,3)&amp;"W"</f>
        <v>033W</v>
      </c>
      <c r="G59" s="626" t="s">
        <v>4676</v>
      </c>
      <c r="H59" s="627">
        <f>I59</f>
        <v>43660</v>
      </c>
      <c r="I59" s="625">
        <f t="shared" si="21"/>
        <v>43660</v>
      </c>
      <c r="J59" s="625">
        <f t="shared" si="21"/>
        <v>43662</v>
      </c>
      <c r="K59" s="625">
        <f t="shared" si="21"/>
        <v>43669</v>
      </c>
      <c r="L59" s="625">
        <f t="shared" si="21"/>
        <v>43670</v>
      </c>
      <c r="M59" s="625">
        <f t="shared" si="21"/>
        <v>43679</v>
      </c>
      <c r="N59" s="625">
        <f t="shared" ref="N59" si="25">J59+19</f>
        <v>43681</v>
      </c>
      <c r="O59" s="625">
        <f t="shared" ref="O59" si="26">J59+21</f>
        <v>43683</v>
      </c>
      <c r="P59" s="625">
        <f t="shared" ref="P59" si="27">J59+24</f>
        <v>43686</v>
      </c>
    </row>
    <row r="60" spans="1:19" ht="19.899999999999999" customHeight="1">
      <c r="A60" s="620">
        <f t="shared" si="20"/>
        <v>30</v>
      </c>
      <c r="B60" s="624" t="s">
        <v>3766</v>
      </c>
      <c r="C60" s="623" t="str">
        <f>VLOOKUP((LEFT(B60,3)),'ships name'!A:C,2,FALSE)</f>
        <v xml:space="preserve">void sailing </v>
      </c>
      <c r="D60" s="808">
        <f>VLOOKUP(C60,'ships name'!B:C,2,FALSE)</f>
        <v>0</v>
      </c>
      <c r="E60" s="624" t="e">
        <f>TEXT(LEFT(F60,3)-1,"000")&amp;"E"</f>
        <v>#VALUE!</v>
      </c>
      <c r="F60" s="625" t="str">
        <f>RIGHT(B60,3)&amp;"W"</f>
        <v>oidW</v>
      </c>
      <c r="G60" s="626" t="s">
        <v>4677</v>
      </c>
      <c r="H60" s="627">
        <f>I60</f>
        <v>43667</v>
      </c>
      <c r="I60" s="625">
        <f t="shared" si="21"/>
        <v>43667</v>
      </c>
      <c r="J60" s="625">
        <f t="shared" si="21"/>
        <v>43669</v>
      </c>
      <c r="K60" s="625">
        <f t="shared" si="21"/>
        <v>43676</v>
      </c>
      <c r="L60" s="625">
        <f t="shared" si="21"/>
        <v>43677</v>
      </c>
      <c r="M60" s="625">
        <f t="shared" si="21"/>
        <v>43686</v>
      </c>
      <c r="N60" s="625">
        <f t="shared" ref="N60" si="28">J60+19</f>
        <v>43688</v>
      </c>
      <c r="O60" s="625">
        <f t="shared" ref="O60" si="29">J60+21</f>
        <v>43690</v>
      </c>
      <c r="P60" s="625">
        <f t="shared" ref="P60" si="30">J60+24</f>
        <v>43693</v>
      </c>
    </row>
    <row r="61" spans="1:19" ht="19.899999999999999" customHeight="1">
      <c r="A61" s="620">
        <f t="shared" si="20"/>
        <v>31</v>
      </c>
      <c r="B61" s="624" t="s">
        <v>4674</v>
      </c>
      <c r="C61" s="623" t="str">
        <f>VLOOKUP((LEFT(B61,3)),'ships name'!A:C,2,FALSE)</f>
        <v>HYUNDAI RESPECT</v>
      </c>
      <c r="D61" s="811" t="str">
        <f>VLOOKUP(C61,'ships name'!B:C,2,FALSE)</f>
        <v xml:space="preserve"> </v>
      </c>
      <c r="E61" s="624" t="str">
        <f>TEXT(LEFT(F61,3)-1,"000")&amp;"E"</f>
        <v>015E</v>
      </c>
      <c r="F61" s="625" t="str">
        <f>RIGHT(B61,3)&amp;"W"</f>
        <v>016W</v>
      </c>
      <c r="G61" s="626" t="s">
        <v>4678</v>
      </c>
      <c r="H61" s="627">
        <f>I61</f>
        <v>43674</v>
      </c>
      <c r="I61" s="625">
        <f t="shared" si="21"/>
        <v>43674</v>
      </c>
      <c r="J61" s="625">
        <f t="shared" si="21"/>
        <v>43676</v>
      </c>
      <c r="K61" s="625">
        <f t="shared" si="21"/>
        <v>43683</v>
      </c>
      <c r="L61" s="625">
        <f t="shared" si="21"/>
        <v>43684</v>
      </c>
      <c r="M61" s="625">
        <f t="shared" si="21"/>
        <v>43693</v>
      </c>
      <c r="N61" s="625">
        <f t="shared" ref="N61" si="31">J61+19</f>
        <v>43695</v>
      </c>
      <c r="O61" s="625">
        <f t="shared" ref="O61" si="32">J61+21</f>
        <v>43697</v>
      </c>
      <c r="P61" s="625">
        <f t="shared" ref="P61" si="33">J61+24</f>
        <v>43700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161" t="s">
        <v>111</v>
      </c>
      <c r="B63" s="1162"/>
      <c r="C63" s="1162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92" t="s">
        <v>2</v>
      </c>
      <c r="L63" s="1192"/>
      <c r="M63" s="1192"/>
      <c r="N63" s="1192"/>
      <c r="O63" s="1242"/>
    </row>
    <row r="64" spans="1:19" ht="19.899999999999999" customHeight="1">
      <c r="A64" s="1214" t="s">
        <v>3</v>
      </c>
      <c r="B64" s="1181" t="s">
        <v>4</v>
      </c>
      <c r="C64" s="1182" t="s">
        <v>5</v>
      </c>
      <c r="D64" s="1140" t="s">
        <v>4291</v>
      </c>
      <c r="E64" s="1143" t="s">
        <v>6</v>
      </c>
      <c r="F64" s="1144"/>
      <c r="G64" s="1145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14"/>
      <c r="B65" s="1181"/>
      <c r="C65" s="1182"/>
      <c r="D65" s="1122"/>
      <c r="E65" s="1122" t="s">
        <v>13</v>
      </c>
      <c r="F65" s="1098" t="s">
        <v>14</v>
      </c>
      <c r="G65" s="1099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15"/>
      <c r="B66" s="1180"/>
      <c r="C66" s="1183"/>
      <c r="D66" s="1123"/>
      <c r="E66" s="1123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27</v>
      </c>
      <c r="B67" s="610" t="s">
        <v>4627</v>
      </c>
      <c r="C67" s="493" t="str">
        <f>VLOOKUP((LEFT(B67,3)),'ships name'!A:C,2,FALSE)</f>
        <v>EVER URSULA</v>
      </c>
      <c r="D67" s="808" t="str">
        <f>VLOOKUP(C67,'ships name'!B:C,2,FALSE)</f>
        <v>长勇轮</v>
      </c>
      <c r="E67" s="610" t="str">
        <f>TEXT(LEFT(F67,3)-1,"000")&amp;"E"</f>
        <v>158E</v>
      </c>
      <c r="F67" s="611" t="str">
        <f>RIGHT(B67,3)&amp;"W"</f>
        <v>159W</v>
      </c>
      <c r="G67" s="501" t="s">
        <v>4562</v>
      </c>
      <c r="H67" s="611">
        <f>I67-1</f>
        <v>43647</v>
      </c>
      <c r="I67" s="611">
        <f>J67-1</f>
        <v>43648</v>
      </c>
      <c r="J67" s="611">
        <v>43649</v>
      </c>
      <c r="K67" s="611">
        <f>J67+9</f>
        <v>43658</v>
      </c>
      <c r="L67" s="611">
        <f>J67+13</f>
        <v>43662</v>
      </c>
      <c r="M67" s="611">
        <f>J67+18</f>
        <v>43667</v>
      </c>
      <c r="N67" s="611">
        <f>J67+20</f>
        <v>43669</v>
      </c>
      <c r="O67" s="621">
        <f>J67+26</f>
        <v>43675</v>
      </c>
    </row>
    <row r="68" spans="1:20" ht="19.899999999999999" customHeight="1">
      <c r="A68" s="620">
        <f t="shared" ref="A68:A71" si="34">A67+1</f>
        <v>28</v>
      </c>
      <c r="B68" s="577" t="s">
        <v>140</v>
      </c>
      <c r="C68" s="499" t="str">
        <f>VLOOKUP((LEFT(B68,3)),'ships name'!A:C,2,FALSE)</f>
        <v xml:space="preserve">void sailing </v>
      </c>
      <c r="D68" s="808">
        <f>VLOOKUP(C68,'ships name'!B:C,2,FALSE)</f>
        <v>0</v>
      </c>
      <c r="E68" s="577" t="e">
        <f>TEXT(LEFT(F68,3)-1,"000")&amp;"E"</f>
        <v>#VALUE!</v>
      </c>
      <c r="F68" s="580" t="str">
        <f>RIGHT(B68,3)&amp;"W"</f>
        <v>OIDW</v>
      </c>
      <c r="G68" s="487" t="s">
        <v>4682</v>
      </c>
      <c r="H68" s="580">
        <f>I68-1</f>
        <v>43654</v>
      </c>
      <c r="I68" s="580">
        <f t="shared" ref="I68:J71" si="35">I67+7</f>
        <v>43655</v>
      </c>
      <c r="J68" s="580">
        <f t="shared" si="35"/>
        <v>43656</v>
      </c>
      <c r="K68" s="580">
        <f>J68+9</f>
        <v>43665</v>
      </c>
      <c r="L68" s="580">
        <f>J68+13</f>
        <v>43669</v>
      </c>
      <c r="M68" s="580">
        <f>J68+18</f>
        <v>43674</v>
      </c>
      <c r="N68" s="580">
        <f>J68+20</f>
        <v>43676</v>
      </c>
      <c r="O68" s="628">
        <f>J68+26</f>
        <v>43682</v>
      </c>
    </row>
    <row r="69" spans="1:20" ht="19.899999999999999" customHeight="1">
      <c r="A69" s="620">
        <f t="shared" si="34"/>
        <v>29</v>
      </c>
      <c r="B69" s="577" t="s">
        <v>4679</v>
      </c>
      <c r="C69" s="499" t="str">
        <f>VLOOKUP((LEFT(B69,3)),'ships name'!A:C,2,FALSE)</f>
        <v>ITAL UNIVERSO</v>
      </c>
      <c r="D69" s="808">
        <f>VLOOKUP(C69,'ships name'!B:C,2,FALSE)</f>
        <v>0</v>
      </c>
      <c r="E69" s="577" t="str">
        <f>TEXT(LEFT(F69,3)-1,"000")&amp;"E"</f>
        <v>162E</v>
      </c>
      <c r="F69" s="580" t="str">
        <f>RIGHT(B69,3)&amp;"W"</f>
        <v>163W</v>
      </c>
      <c r="G69" s="487" t="s">
        <v>4683</v>
      </c>
      <c r="H69" s="580">
        <f>I69-1</f>
        <v>43661</v>
      </c>
      <c r="I69" s="580">
        <f t="shared" si="35"/>
        <v>43662</v>
      </c>
      <c r="J69" s="580">
        <f t="shared" si="35"/>
        <v>43663</v>
      </c>
      <c r="K69" s="580">
        <f>J69+9</f>
        <v>43672</v>
      </c>
      <c r="L69" s="580">
        <f>J69+13</f>
        <v>43676</v>
      </c>
      <c r="M69" s="580">
        <f>J69+18</f>
        <v>43681</v>
      </c>
      <c r="N69" s="580">
        <f>J69+20</f>
        <v>43683</v>
      </c>
      <c r="O69" s="628">
        <f>J69+26</f>
        <v>43689</v>
      </c>
    </row>
    <row r="70" spans="1:20" ht="19.899999999999999" customHeight="1">
      <c r="A70" s="620">
        <f t="shared" si="34"/>
        <v>30</v>
      </c>
      <c r="B70" s="577" t="s">
        <v>4680</v>
      </c>
      <c r="C70" s="499" t="str">
        <f>VLOOKUP((LEFT(B70,3)),'ships name'!A:C,2,FALSE)</f>
        <v>EVER UTILE</v>
      </c>
      <c r="D70" s="808" t="str">
        <f>VLOOKUP(C70,'ships name'!B:C,2,FALSE)</f>
        <v>长实轮</v>
      </c>
      <c r="E70" s="577" t="str">
        <f>TEXT(LEFT(F70,3)-1,"000")&amp;"E"</f>
        <v>136E</v>
      </c>
      <c r="F70" s="580" t="str">
        <f>RIGHT(B70,3)&amp;"W"</f>
        <v>137W</v>
      </c>
      <c r="G70" s="487" t="s">
        <v>4684</v>
      </c>
      <c r="H70" s="580">
        <f>I70-1</f>
        <v>43668</v>
      </c>
      <c r="I70" s="580">
        <f t="shared" si="35"/>
        <v>43669</v>
      </c>
      <c r="J70" s="580">
        <f t="shared" si="35"/>
        <v>43670</v>
      </c>
      <c r="K70" s="580">
        <f>J70+9</f>
        <v>43679</v>
      </c>
      <c r="L70" s="580">
        <f>J70+13</f>
        <v>43683</v>
      </c>
      <c r="M70" s="580">
        <f>J70+18</f>
        <v>43688</v>
      </c>
      <c r="N70" s="580">
        <f>J70+20</f>
        <v>43690</v>
      </c>
      <c r="O70" s="628">
        <f>J70+26</f>
        <v>43696</v>
      </c>
    </row>
    <row r="71" spans="1:20" ht="19.899999999999999" customHeight="1">
      <c r="A71" s="620">
        <f t="shared" si="34"/>
        <v>31</v>
      </c>
      <c r="B71" s="577" t="s">
        <v>4681</v>
      </c>
      <c r="C71" s="499" t="str">
        <f>VLOOKUP((LEFT(B71,3)),'ships name'!A:C,2,FALSE)</f>
        <v>EVER UNIFIC</v>
      </c>
      <c r="D71" s="811" t="str">
        <f>VLOOKUP(C71,'ships name'!B:C,2,FALSE)</f>
        <v xml:space="preserve"> </v>
      </c>
      <c r="E71" s="577" t="str">
        <f>TEXT(LEFT(F71,3)-1,"000")&amp;"E"</f>
        <v>139E</v>
      </c>
      <c r="F71" s="580" t="str">
        <f>RIGHT(B71,3)&amp;"W"</f>
        <v>140W</v>
      </c>
      <c r="G71" s="487" t="s">
        <v>4685</v>
      </c>
      <c r="H71" s="580">
        <f>I71-1</f>
        <v>43675</v>
      </c>
      <c r="I71" s="580">
        <f t="shared" si="35"/>
        <v>43676</v>
      </c>
      <c r="J71" s="580">
        <f t="shared" si="35"/>
        <v>43677</v>
      </c>
      <c r="K71" s="580">
        <f>J71+9</f>
        <v>43686</v>
      </c>
      <c r="L71" s="580">
        <f>J71+13</f>
        <v>43690</v>
      </c>
      <c r="M71" s="580">
        <f>J71+18</f>
        <v>43695</v>
      </c>
      <c r="N71" s="580">
        <f>J71+20</f>
        <v>43697</v>
      </c>
      <c r="O71" s="628">
        <f>J71+26</f>
        <v>43703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216" t="s">
        <v>1</v>
      </c>
      <c r="I73" s="1216"/>
      <c r="J73" s="1216"/>
      <c r="K73" s="1216" t="s">
        <v>58</v>
      </c>
      <c r="L73" s="1216"/>
      <c r="M73" s="1235"/>
      <c r="N73" s="1236" t="s">
        <v>2</v>
      </c>
      <c r="O73" s="1237"/>
    </row>
    <row r="74" spans="1:20" ht="19.899999999999999" hidden="1" customHeight="1">
      <c r="A74" s="1207" t="s">
        <v>3</v>
      </c>
      <c r="B74" s="1171" t="s">
        <v>4</v>
      </c>
      <c r="C74" s="1171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207"/>
      <c r="B75" s="1171"/>
      <c r="C75" s="1171"/>
      <c r="D75" s="439"/>
      <c r="E75" s="1171" t="s">
        <v>121</v>
      </c>
      <c r="F75" s="1171" t="s">
        <v>29</v>
      </c>
      <c r="G75" s="439"/>
      <c r="H75" s="1171" t="s">
        <v>122</v>
      </c>
      <c r="I75" s="1171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208"/>
      <c r="B76" s="1173"/>
      <c r="C76" s="1173"/>
      <c r="D76" s="616"/>
      <c r="E76" s="1173"/>
      <c r="F76" s="1173"/>
      <c r="G76" s="616"/>
      <c r="H76" s="1173"/>
      <c r="I76" s="1173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209">
        <f>A67</f>
        <v>27</v>
      </c>
      <c r="B77" s="1213" t="s">
        <v>130</v>
      </c>
      <c r="C77" s="110" t="str">
        <f>VLOOKUP((LEFT(B77,3)),'ships name'!A:C,2,FALSE)</f>
        <v>KEA</v>
      </c>
      <c r="D77" s="558"/>
      <c r="E77" s="1155" t="str">
        <f>TEXT(LEFT(H77,3)-1,"000")&amp;"E"</f>
        <v>011E</v>
      </c>
      <c r="F77" s="1141" t="str">
        <f>E77</f>
        <v>011E</v>
      </c>
      <c r="G77" s="505"/>
      <c r="H77" s="1155" t="str">
        <f>RIGHT(B77,3)&amp;"W"</f>
        <v>012W</v>
      </c>
      <c r="I77" s="1202" t="str">
        <f>"W"&amp;LEFT(H77,3)</f>
        <v>W012</v>
      </c>
      <c r="J77" s="1156">
        <f>L77-2</f>
        <v>42828</v>
      </c>
      <c r="K77" s="1231">
        <f>J77+1</f>
        <v>42829</v>
      </c>
      <c r="L77" s="1227">
        <v>42830</v>
      </c>
      <c r="M77" s="1156">
        <f>L77+18</f>
        <v>42848</v>
      </c>
      <c r="N77" s="1238">
        <f>L77+20</f>
        <v>42850</v>
      </c>
    </row>
    <row r="78" spans="1:20" ht="19.899999999999999" hidden="1" customHeight="1">
      <c r="A78" s="1207"/>
      <c r="B78" s="1170"/>
      <c r="C78" s="109" t="str">
        <f>VLOOKUP((LEFT(B77,3)),'ships name'!A:C,3,FALSE)</f>
        <v>宏润</v>
      </c>
      <c r="D78" s="493"/>
      <c r="E78" s="1156"/>
      <c r="F78" s="1142"/>
      <c r="G78" s="506"/>
      <c r="H78" s="1156"/>
      <c r="I78" s="1203"/>
      <c r="J78" s="1170"/>
      <c r="K78" s="1170"/>
      <c r="L78" s="1227"/>
      <c r="M78" s="1170"/>
      <c r="N78" s="1239"/>
    </row>
    <row r="79" spans="1:20" ht="19.899999999999999" hidden="1" customHeight="1">
      <c r="A79" s="1210">
        <f>A68</f>
        <v>28</v>
      </c>
      <c r="B79" s="1157" t="s">
        <v>131</v>
      </c>
      <c r="C79" s="110" t="str">
        <f>VLOOKUP((LEFT(B79,3)),'ships name'!A:C,2,FALSE)</f>
        <v>OOCL CHICAGO</v>
      </c>
      <c r="D79" s="558"/>
      <c r="E79" s="1155" t="str">
        <f>TEXT(LEFT(H79,3)-1,"000")&amp;"E"</f>
        <v>038E</v>
      </c>
      <c r="F79" s="1141" t="str">
        <f>E79</f>
        <v>038E</v>
      </c>
      <c r="G79" s="505"/>
      <c r="H79" s="1155" t="str">
        <f>RIGHT(B79,3)&amp;"W"</f>
        <v>039W</v>
      </c>
      <c r="I79" s="1202" t="str">
        <f>"W"&amp;LEFT(H79,3)</f>
        <v>W039</v>
      </c>
      <c r="J79" s="1199">
        <f>J77+7</f>
        <v>42835</v>
      </c>
      <c r="K79" s="1200">
        <f>J79+1</f>
        <v>42836</v>
      </c>
      <c r="L79" s="1228">
        <f>K79+1</f>
        <v>42837</v>
      </c>
      <c r="M79" s="1148">
        <f>L79+18</f>
        <v>42855</v>
      </c>
      <c r="N79" s="1229">
        <f>L79+20</f>
        <v>42857</v>
      </c>
    </row>
    <row r="80" spans="1:20" ht="19.899999999999999" hidden="1" customHeight="1">
      <c r="A80" s="1207"/>
      <c r="B80" s="1170"/>
      <c r="C80" s="109" t="str">
        <f>VLOOKUP((LEFT(B79,3)),'ships name'!A:C,3,FALSE)</f>
        <v>东方芝加哥</v>
      </c>
      <c r="D80" s="493"/>
      <c r="E80" s="1156"/>
      <c r="F80" s="1142"/>
      <c r="G80" s="506"/>
      <c r="H80" s="1156"/>
      <c r="I80" s="1203"/>
      <c r="J80" s="1148"/>
      <c r="K80" s="1201"/>
      <c r="L80" s="1228"/>
      <c r="M80" s="1201"/>
      <c r="N80" s="1230"/>
    </row>
    <row r="81" spans="1:19" ht="19.899999999999999" hidden="1" customHeight="1">
      <c r="A81" s="1210">
        <f>A69</f>
        <v>29</v>
      </c>
      <c r="B81" s="1211"/>
      <c r="C81" s="110" t="e">
        <f>VLOOKUP((LEFT(B81,3)),'ships name'!A:C,2,FALSE)</f>
        <v>#N/A</v>
      </c>
      <c r="D81" s="558"/>
      <c r="E81" s="1155" t="e">
        <f>TEXT(LEFT(H81,3)-1,"000")&amp;"E"</f>
        <v>#VALUE!</v>
      </c>
      <c r="F81" s="1141" t="e">
        <f>E81</f>
        <v>#VALUE!</v>
      </c>
      <c r="G81" s="505"/>
      <c r="H81" s="1155" t="str">
        <f>RIGHT(B81,3)&amp;"W"</f>
        <v>W</v>
      </c>
      <c r="I81" s="1202" t="str">
        <f>"W"&amp;LEFT(H81,3)</f>
        <v>WW</v>
      </c>
      <c r="J81" s="1199">
        <f>J79+7</f>
        <v>42842</v>
      </c>
      <c r="K81" s="1200">
        <f>J81+1</f>
        <v>42843</v>
      </c>
      <c r="L81" s="1228">
        <f>K81+1</f>
        <v>42844</v>
      </c>
      <c r="M81" s="1148">
        <f>L81+18</f>
        <v>42862</v>
      </c>
      <c r="N81" s="1229">
        <f>L81+20</f>
        <v>42864</v>
      </c>
    </row>
    <row r="82" spans="1:19" ht="19.899999999999999" hidden="1" customHeight="1">
      <c r="A82" s="1207"/>
      <c r="B82" s="1212"/>
      <c r="C82" s="109" t="e">
        <f>VLOOKUP((LEFT(B81,3)),'ships name'!A:C,3,FALSE)</f>
        <v>#N/A</v>
      </c>
      <c r="D82" s="493"/>
      <c r="E82" s="1156"/>
      <c r="F82" s="1142"/>
      <c r="G82" s="506"/>
      <c r="H82" s="1156"/>
      <c r="I82" s="1203"/>
      <c r="J82" s="1148"/>
      <c r="K82" s="1201"/>
      <c r="L82" s="1228"/>
      <c r="M82" s="1201"/>
      <c r="N82" s="1230"/>
    </row>
    <row r="83" spans="1:19" ht="19.899999999999999" hidden="1" customHeight="1">
      <c r="A83" s="1210">
        <f>A70</f>
        <v>30</v>
      </c>
      <c r="B83" s="1204"/>
      <c r="C83" s="110" t="e">
        <f>VLOOKUP((LEFT(B83,3)),'ships name'!A:C,2,FALSE)</f>
        <v>#N/A</v>
      </c>
      <c r="D83" s="558"/>
      <c r="E83" s="1155" t="e">
        <f>TEXT(LEFT(H83,3)-1,"000")&amp;"E"</f>
        <v>#VALUE!</v>
      </c>
      <c r="F83" s="1141" t="e">
        <f>E83</f>
        <v>#VALUE!</v>
      </c>
      <c r="G83" s="505"/>
      <c r="H83" s="1155" t="str">
        <f>RIGHT(B83,3)&amp;"W"</f>
        <v>W</v>
      </c>
      <c r="I83" s="1202" t="str">
        <f>"W"&amp;LEFT(H83,3)</f>
        <v>WW</v>
      </c>
      <c r="J83" s="1200">
        <f>J81+7</f>
        <v>42849</v>
      </c>
      <c r="K83" s="1200">
        <f>J83+1</f>
        <v>42850</v>
      </c>
      <c r="L83" s="1228">
        <f>K83+1</f>
        <v>42851</v>
      </c>
      <c r="M83" s="1148">
        <f>L83+18</f>
        <v>42869</v>
      </c>
      <c r="N83" s="1229">
        <f>L83+20</f>
        <v>42871</v>
      </c>
    </row>
    <row r="84" spans="1:19" ht="19.899999999999999" hidden="1" customHeight="1">
      <c r="A84" s="1207"/>
      <c r="B84" s="1205"/>
      <c r="C84" s="109" t="e">
        <f>VLOOKUP((LEFT(B83,3)),'ships name'!A:C,3,FALSE)</f>
        <v>#N/A</v>
      </c>
      <c r="D84" s="493"/>
      <c r="E84" s="1156"/>
      <c r="F84" s="1142"/>
      <c r="G84" s="506"/>
      <c r="H84" s="1156"/>
      <c r="I84" s="1203"/>
      <c r="J84" s="1201"/>
      <c r="K84" s="1201"/>
      <c r="L84" s="1228"/>
      <c r="M84" s="1201"/>
      <c r="N84" s="1230"/>
      <c r="O84" s="289"/>
    </row>
    <row r="85" spans="1:19" ht="19.899999999999999" hidden="1" customHeight="1">
      <c r="A85" s="1210">
        <f>A71</f>
        <v>31</v>
      </c>
      <c r="B85" s="1170"/>
      <c r="C85" s="110" t="e">
        <f>VLOOKUP((LEFT(B85,3)),'ships name'!A:C,2,FALSE)</f>
        <v>#N/A</v>
      </c>
      <c r="D85" s="558"/>
      <c r="E85" s="1155" t="e">
        <f>TEXT(LEFT(H85,3)-1,"000")&amp;"E"</f>
        <v>#VALUE!</v>
      </c>
      <c r="F85" s="1141" t="e">
        <f>E85</f>
        <v>#VALUE!</v>
      </c>
      <c r="G85" s="505"/>
      <c r="H85" s="1155" t="str">
        <f>RIGHT(B85,3)&amp;"W"</f>
        <v>W</v>
      </c>
      <c r="I85" s="1222" t="str">
        <f>"W"&amp;LEFT(H85,3)</f>
        <v>WW</v>
      </c>
      <c r="J85" s="1231">
        <f>J83+7</f>
        <v>42856</v>
      </c>
      <c r="K85" s="1231">
        <f>J85+1</f>
        <v>42857</v>
      </c>
      <c r="L85" s="1227">
        <f>K85+1</f>
        <v>42858</v>
      </c>
      <c r="M85" s="1250">
        <f>L85+18</f>
        <v>42876</v>
      </c>
      <c r="N85" s="1227">
        <f>L85+20</f>
        <v>42878</v>
      </c>
      <c r="O85" s="289"/>
    </row>
    <row r="86" spans="1:19" ht="19.899999999999999" hidden="1" customHeight="1" thickBot="1">
      <c r="A86" s="1208"/>
      <c r="B86" s="1206"/>
      <c r="C86" s="111" t="e">
        <f>VLOOKUP((LEFT(B85,3)),'ships name'!A:C,3,FALSE)</f>
        <v>#N/A</v>
      </c>
      <c r="D86" s="511"/>
      <c r="E86" s="1217"/>
      <c r="F86" s="1152"/>
      <c r="G86" s="510"/>
      <c r="H86" s="1217"/>
      <c r="I86" s="1223"/>
      <c r="J86" s="1206"/>
      <c r="K86" s="1206"/>
      <c r="L86" s="1241"/>
      <c r="M86" s="1251"/>
      <c r="N86" s="1240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10" t="s">
        <v>132</v>
      </c>
      <c r="B89" s="1111"/>
      <c r="C89" s="1111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224" t="s">
        <v>2</v>
      </c>
      <c r="L89" s="1225"/>
      <c r="M89" s="1225"/>
      <c r="N89" s="1225"/>
      <c r="O89" s="1226"/>
      <c r="P89" s="102"/>
      <c r="Q89" s="102"/>
      <c r="R89" s="102"/>
      <c r="S89" s="102"/>
    </row>
    <row r="90" spans="1:19" s="290" customFormat="1" ht="19.899999999999999" customHeight="1">
      <c r="A90" s="1115" t="s">
        <v>3</v>
      </c>
      <c r="B90" s="1139" t="s">
        <v>4</v>
      </c>
      <c r="C90" s="1139" t="s">
        <v>5</v>
      </c>
      <c r="D90" s="1094" t="s">
        <v>4291</v>
      </c>
      <c r="E90" s="1095" t="s">
        <v>6</v>
      </c>
      <c r="F90" s="1096"/>
      <c r="G90" s="1097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15"/>
      <c r="B91" s="1118"/>
      <c r="C91" s="1118"/>
      <c r="D91" s="1122"/>
      <c r="E91" s="1122" t="s">
        <v>13</v>
      </c>
      <c r="F91" s="1098" t="s">
        <v>14</v>
      </c>
      <c r="G91" s="1099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16"/>
      <c r="B92" s="1119"/>
      <c r="C92" s="1119"/>
      <c r="D92" s="1123"/>
      <c r="E92" s="1123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27</v>
      </c>
      <c r="B93" s="610" t="s">
        <v>140</v>
      </c>
      <c r="C93" s="1079" t="str">
        <f>VLOOKUP((LEFT(B93,3)),'ships name'!A:C,2,FALSE)</f>
        <v xml:space="preserve">void sailing </v>
      </c>
      <c r="D93" s="808">
        <f>VLOOKUP(C93,'ships name'!B:C,2,FALSE)</f>
        <v>0</v>
      </c>
      <c r="E93" s="611" t="e">
        <f>TEXT(LEFT(F93,3)-1,"000")&amp;"E"</f>
        <v>#VALUE!</v>
      </c>
      <c r="F93" s="611" t="str">
        <f>RIGHT(B93,3)&amp;"W"</f>
        <v>OIDW</v>
      </c>
      <c r="G93" s="501" t="s">
        <v>29</v>
      </c>
      <c r="H93" s="629">
        <f t="shared" ref="H93:I97" si="36">I93-1</f>
        <v>43647</v>
      </c>
      <c r="I93" s="635">
        <f t="shared" si="36"/>
        <v>43648</v>
      </c>
      <c r="J93" s="635">
        <v>43649</v>
      </c>
      <c r="K93" s="611">
        <f>J93+8</f>
        <v>43657</v>
      </c>
      <c r="L93" s="611">
        <f>J93+10</f>
        <v>43659</v>
      </c>
      <c r="M93" s="611">
        <f>J93+21</f>
        <v>43670</v>
      </c>
      <c r="N93" s="611">
        <f>J93+24</f>
        <v>43673</v>
      </c>
      <c r="O93" s="611">
        <f>J93+27</f>
        <v>43676</v>
      </c>
    </row>
    <row r="94" spans="1:19" s="290" customFormat="1" ht="19.899999999999999" customHeight="1">
      <c r="A94" s="577">
        <f>A68</f>
        <v>28</v>
      </c>
      <c r="B94" s="577" t="s">
        <v>4689</v>
      </c>
      <c r="C94" s="1079" t="str">
        <f>VLOOKUP((LEFT(B94,3)),'ships name'!A:C,2,FALSE)</f>
        <v>COSCO FRANCE</v>
      </c>
      <c r="D94" s="808" t="str">
        <f>VLOOKUP(C94,'ships name'!B:C,2,FALSE)</f>
        <v>中远法国</v>
      </c>
      <c r="E94" s="580" t="str">
        <f t="shared" ref="E94" si="37">TEXT(LEFT(F94,3)-1,"000")&amp;"E"</f>
        <v>032E</v>
      </c>
      <c r="F94" s="580" t="str">
        <f>RIGHT(B94,3)&amp;"W"</f>
        <v>033W</v>
      </c>
      <c r="G94" s="487" t="s">
        <v>4688</v>
      </c>
      <c r="H94" s="632">
        <f t="shared" si="36"/>
        <v>43654</v>
      </c>
      <c r="I94" s="633">
        <f t="shared" si="36"/>
        <v>43655</v>
      </c>
      <c r="J94" s="633">
        <f>J93+7</f>
        <v>43656</v>
      </c>
      <c r="K94" s="580">
        <f>J94+8</f>
        <v>43664</v>
      </c>
      <c r="L94" s="580">
        <f>J94+15</f>
        <v>43671</v>
      </c>
      <c r="M94" s="580">
        <f>J94+17</f>
        <v>43673</v>
      </c>
      <c r="N94" s="580">
        <f>J94+22</f>
        <v>43678</v>
      </c>
      <c r="O94" s="580">
        <f>J94+27</f>
        <v>43683</v>
      </c>
    </row>
    <row r="95" spans="1:19" s="290" customFormat="1" ht="19.899999999999999" customHeight="1">
      <c r="A95" s="624">
        <f>A69</f>
        <v>29</v>
      </c>
      <c r="B95" s="577" t="s">
        <v>140</v>
      </c>
      <c r="C95" s="1079" t="str">
        <f>VLOOKUP((LEFT(B95,3)),'ships name'!A:C,2,FALSE)</f>
        <v xml:space="preserve">void sailing </v>
      </c>
      <c r="D95" s="808">
        <f>VLOOKUP(C95,'ships name'!B:C,2,FALSE)</f>
        <v>0</v>
      </c>
      <c r="E95" s="580" t="e">
        <f t="shared" ref="E95" si="38">TEXT(LEFT(F95,3)-1,"000")&amp;"E"</f>
        <v>#VALUE!</v>
      </c>
      <c r="F95" s="580" t="str">
        <f>RIGHT(B95,3)&amp;"W"</f>
        <v>OIDW</v>
      </c>
      <c r="G95" s="487" t="s">
        <v>29</v>
      </c>
      <c r="H95" s="632">
        <f t="shared" si="36"/>
        <v>43661</v>
      </c>
      <c r="I95" s="633">
        <f t="shared" si="36"/>
        <v>43662</v>
      </c>
      <c r="J95" s="633">
        <f>J94+7</f>
        <v>43663</v>
      </c>
      <c r="K95" s="580">
        <f>J95+8</f>
        <v>43671</v>
      </c>
      <c r="L95" s="580">
        <f>J95+15</f>
        <v>43678</v>
      </c>
      <c r="M95" s="580">
        <f>J95+17</f>
        <v>43680</v>
      </c>
      <c r="N95" s="580">
        <f>J95+22</f>
        <v>43685</v>
      </c>
      <c r="O95" s="580">
        <f>J95+27</f>
        <v>43690</v>
      </c>
    </row>
    <row r="96" spans="1:19" s="290" customFormat="1" ht="19.899999999999999" customHeight="1">
      <c r="A96" s="634">
        <f>A70</f>
        <v>30</v>
      </c>
      <c r="B96" s="949" t="s">
        <v>27</v>
      </c>
      <c r="C96" s="1079" t="str">
        <f>VLOOKUP((LEFT(B96,3)),'ships name'!A:C,2,FALSE)</f>
        <v>TO BE ADVISED</v>
      </c>
      <c r="D96" s="808" t="str">
        <f>VLOOKUP(C96,'ships name'!B:C,2,FALSE)</f>
        <v>TO BE ADVISED</v>
      </c>
      <c r="E96" s="580" t="str">
        <f>F96</f>
        <v>0RE3TW</v>
      </c>
      <c r="F96" s="580" t="str">
        <f>LEFT(G96,6)</f>
        <v>0RE3TW</v>
      </c>
      <c r="G96" s="487" t="s">
        <v>4686</v>
      </c>
      <c r="H96" s="632">
        <f t="shared" si="36"/>
        <v>43668</v>
      </c>
      <c r="I96" s="633">
        <f t="shared" si="36"/>
        <v>43669</v>
      </c>
      <c r="J96" s="633">
        <f>J95+7</f>
        <v>43670</v>
      </c>
      <c r="K96" s="580">
        <f>J96+8</f>
        <v>43678</v>
      </c>
      <c r="L96" s="580">
        <f>J96+15</f>
        <v>43685</v>
      </c>
      <c r="M96" s="580">
        <f>J96+17</f>
        <v>43687</v>
      </c>
      <c r="N96" s="580">
        <f>J96+22</f>
        <v>43692</v>
      </c>
      <c r="O96" s="580">
        <f>J96+27</f>
        <v>43697</v>
      </c>
    </row>
    <row r="97" spans="1:19" s="290" customFormat="1" ht="19.899999999999999" customHeight="1">
      <c r="A97" s="634">
        <f>A71</f>
        <v>31</v>
      </c>
      <c r="B97" s="577" t="s">
        <v>4690</v>
      </c>
      <c r="C97" s="1079" t="str">
        <f>VLOOKUP((LEFT(B97,3)),'ships name'!A:C,2,FALSE)</f>
        <v>EDISON</v>
      </c>
      <c r="D97" s="811" t="str">
        <f>VLOOKUP(C97,'ships name'!B:C,2,FALSE)</f>
        <v xml:space="preserve">达飞爱迪生  </v>
      </c>
      <c r="E97" s="580" t="str">
        <f t="shared" ref="E97" si="39">TEXT(LEFT(F97,3)-1,"000")&amp;"E"</f>
        <v>238E</v>
      </c>
      <c r="F97" s="580" t="str">
        <f>RIGHT(B97,3)&amp;"W"</f>
        <v>239W</v>
      </c>
      <c r="G97" s="487" t="s">
        <v>4687</v>
      </c>
      <c r="H97" s="632">
        <f t="shared" si="36"/>
        <v>43675</v>
      </c>
      <c r="I97" s="633">
        <f t="shared" si="36"/>
        <v>43676</v>
      </c>
      <c r="J97" s="633">
        <f>J96+7</f>
        <v>43677</v>
      </c>
      <c r="K97" s="580">
        <f>J97+8</f>
        <v>43685</v>
      </c>
      <c r="L97" s="580">
        <f>J97+15</f>
        <v>43692</v>
      </c>
      <c r="M97" s="580">
        <f>J97+17</f>
        <v>43694</v>
      </c>
      <c r="N97" s="580">
        <f>J97+22</f>
        <v>43699</v>
      </c>
      <c r="O97" s="580">
        <f>J97+27</f>
        <v>43704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31" t="s">
        <v>137</v>
      </c>
      <c r="B99" s="1132"/>
      <c r="C99" s="1132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224" t="s">
        <v>2</v>
      </c>
      <c r="L99" s="1225"/>
      <c r="M99" s="1225"/>
      <c r="N99" s="1225"/>
      <c r="O99" s="1226"/>
      <c r="P99" s="102"/>
      <c r="Q99" s="102"/>
      <c r="R99" s="102"/>
      <c r="S99" s="102"/>
    </row>
    <row r="100" spans="1:19" s="290" customFormat="1" ht="19.899999999999999" customHeight="1">
      <c r="A100" s="1115" t="s">
        <v>3</v>
      </c>
      <c r="B100" s="1139" t="s">
        <v>4</v>
      </c>
      <c r="C100" s="1139" t="s">
        <v>5</v>
      </c>
      <c r="D100" s="1140" t="s">
        <v>4291</v>
      </c>
      <c r="E100" s="1143" t="s">
        <v>6</v>
      </c>
      <c r="F100" s="1144"/>
      <c r="G100" s="1145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15"/>
      <c r="B101" s="1118"/>
      <c r="C101" s="1118"/>
      <c r="D101" s="1122"/>
      <c r="E101" s="1122" t="s">
        <v>13</v>
      </c>
      <c r="F101" s="1098" t="s">
        <v>14</v>
      </c>
      <c r="G101" s="1099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16"/>
      <c r="B102" s="1119"/>
      <c r="C102" s="1119"/>
      <c r="D102" s="1123"/>
      <c r="E102" s="1123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27</v>
      </c>
      <c r="B103" s="610" t="s">
        <v>4691</v>
      </c>
      <c r="C103" s="493" t="str">
        <f>VLOOKUP((LEFT(B103,3)),'ships name'!A:C,2,FALSE)</f>
        <v>KOTA PELANGI</v>
      </c>
      <c r="D103" s="808" t="str">
        <f>VLOOKUP(C103,'ships name'!B:C,2,FALSE)</f>
        <v xml:space="preserve"> </v>
      </c>
      <c r="E103" s="611" t="str">
        <f>TEXT(LEFT(F103,3)-1,"000")&amp;"E"</f>
        <v>010E</v>
      </c>
      <c r="F103" s="639" t="str">
        <f>RIGHT(B103,3)&amp;"W"</f>
        <v>011W</v>
      </c>
      <c r="G103" s="516" t="s">
        <v>4694</v>
      </c>
      <c r="H103" s="629">
        <f t="shared" ref="H103:I107" si="40">I103-1</f>
        <v>43650</v>
      </c>
      <c r="I103" s="635">
        <f t="shared" si="40"/>
        <v>43651</v>
      </c>
      <c r="J103" s="635">
        <v>43652</v>
      </c>
      <c r="K103" s="611">
        <f>J103+10</f>
        <v>43662</v>
      </c>
      <c r="L103" s="611">
        <f>J103+20</f>
        <v>43672</v>
      </c>
      <c r="M103" s="611">
        <f>J103+23</f>
        <v>43675</v>
      </c>
      <c r="N103" s="611">
        <f>J103+30</f>
        <v>43682</v>
      </c>
      <c r="O103" s="611">
        <f>J103+27</f>
        <v>43679</v>
      </c>
    </row>
    <row r="104" spans="1:19" s="290" customFormat="1" ht="19.899999999999999" customHeight="1">
      <c r="A104" s="617">
        <f>A103+1</f>
        <v>28</v>
      </c>
      <c r="B104" s="577" t="s">
        <v>140</v>
      </c>
      <c r="C104" s="949" t="str">
        <f>VLOOKUP((LEFT(B104,3)),'ships name'!A:C,2,FALSE)</f>
        <v xml:space="preserve">void sailing </v>
      </c>
      <c r="D104" s="808">
        <f>VLOOKUP(C104,'ships name'!B:C,2,FALSE)</f>
        <v>0</v>
      </c>
      <c r="E104" s="580" t="e">
        <f>TEXT(LEFT(F104,3)-1,"000")&amp;"E"</f>
        <v>#VALUE!</v>
      </c>
      <c r="F104" s="640" t="str">
        <f>RIGHT(B104,3)&amp;"W"</f>
        <v>OIDW</v>
      </c>
      <c r="G104" s="641" t="s">
        <v>29</v>
      </c>
      <c r="H104" s="632">
        <f t="shared" si="40"/>
        <v>43657</v>
      </c>
      <c r="I104" s="633">
        <f t="shared" si="40"/>
        <v>43658</v>
      </c>
      <c r="J104" s="633">
        <f>J103+7</f>
        <v>43659</v>
      </c>
      <c r="K104" s="580">
        <f t="shared" ref="K104" si="41">J104+10</f>
        <v>43669</v>
      </c>
      <c r="L104" s="580">
        <f t="shared" ref="L104" si="42">J104+20</f>
        <v>43679</v>
      </c>
      <c r="M104" s="580">
        <f t="shared" ref="M104" si="43">J104+23</f>
        <v>43682</v>
      </c>
      <c r="N104" s="580">
        <f t="shared" ref="N104" si="44">J104+30</f>
        <v>43689</v>
      </c>
      <c r="O104" s="580">
        <f>J104+27</f>
        <v>43686</v>
      </c>
    </row>
    <row r="105" spans="1:19" s="290" customFormat="1" ht="19.899999999999999" customHeight="1">
      <c r="A105" s="617">
        <f>A104+1</f>
        <v>29</v>
      </c>
      <c r="B105" s="577" t="s">
        <v>4692</v>
      </c>
      <c r="C105" s="499" t="str">
        <f>VLOOKUP((LEFT(B105,3)),'ships name'!A:C,2,FALSE)</f>
        <v>CAPE TAINARO</v>
      </c>
      <c r="D105" s="808" t="str">
        <f>VLOOKUP(C105,'ships name'!B:C,2,FALSE)</f>
        <v xml:space="preserve"> </v>
      </c>
      <c r="E105" s="580" t="e">
        <f>TEXT(LEFT(F105,3)-1,"000")&amp;"E"</f>
        <v>#VALUE!</v>
      </c>
      <c r="F105" s="580" t="str">
        <f>LEFT(G105,6)</f>
        <v>0RD3XW</v>
      </c>
      <c r="G105" s="641" t="s">
        <v>4695</v>
      </c>
      <c r="H105" s="632">
        <f t="shared" si="40"/>
        <v>43664</v>
      </c>
      <c r="I105" s="633">
        <f t="shared" si="40"/>
        <v>43665</v>
      </c>
      <c r="J105" s="633">
        <f>J104+7</f>
        <v>43666</v>
      </c>
      <c r="K105" s="580">
        <f t="shared" ref="K105" si="45">J105+10</f>
        <v>43676</v>
      </c>
      <c r="L105" s="580">
        <f t="shared" ref="L105" si="46">J105+20</f>
        <v>43686</v>
      </c>
      <c r="M105" s="580">
        <f t="shared" ref="M105" si="47">J105+23</f>
        <v>43689</v>
      </c>
      <c r="N105" s="580">
        <f t="shared" ref="N105" si="48">J105+30</f>
        <v>43696</v>
      </c>
      <c r="O105" s="580">
        <f>J105+27</f>
        <v>43693</v>
      </c>
    </row>
    <row r="106" spans="1:19" s="290" customFormat="1" ht="19.899999999999999" customHeight="1">
      <c r="A106" s="617">
        <f>A105+1</f>
        <v>30</v>
      </c>
      <c r="B106" s="634" t="s">
        <v>4693</v>
      </c>
      <c r="C106" s="499" t="str">
        <f>VLOOKUP((LEFT(B106,3)),'ships name'!A:C,2,FALSE)</f>
        <v>KOTA PUSAKA</v>
      </c>
      <c r="D106" s="808" t="str">
        <f>VLOOKUP(C106,'ships name'!B:C,2,FALSE)</f>
        <v xml:space="preserve"> </v>
      </c>
      <c r="E106" s="580" t="str">
        <f>LEFT(F106,6)</f>
        <v>TBAW</v>
      </c>
      <c r="F106" s="640" t="str">
        <f>RIGHT(B106,3)&amp;"W"</f>
        <v>TBAW</v>
      </c>
      <c r="G106" s="641" t="s">
        <v>4696</v>
      </c>
      <c r="H106" s="632">
        <f t="shared" si="40"/>
        <v>43671</v>
      </c>
      <c r="I106" s="633">
        <f t="shared" si="40"/>
        <v>43672</v>
      </c>
      <c r="J106" s="633">
        <f>J105+7</f>
        <v>43673</v>
      </c>
      <c r="K106" s="580">
        <f t="shared" ref="K106" si="49">J106+10</f>
        <v>43683</v>
      </c>
      <c r="L106" s="580">
        <f t="shared" ref="L106" si="50">J106+20</f>
        <v>43693</v>
      </c>
      <c r="M106" s="580">
        <f t="shared" ref="M106" si="51">J106+23</f>
        <v>43696</v>
      </c>
      <c r="N106" s="580">
        <f t="shared" ref="N106" si="52">J106+30</f>
        <v>43703</v>
      </c>
      <c r="O106" s="580">
        <f>J106+27</f>
        <v>43700</v>
      </c>
    </row>
    <row r="107" spans="1:19" s="290" customFormat="1" ht="19.899999999999999" customHeight="1">
      <c r="A107" s="617">
        <f>A106+1</f>
        <v>31</v>
      </c>
      <c r="B107" s="577" t="s">
        <v>27</v>
      </c>
      <c r="C107" s="499" t="str">
        <f>VLOOKUP((LEFT(B107,3)),'ships name'!A:C,2,FALSE)</f>
        <v>TO BE ADVISED</v>
      </c>
      <c r="D107" s="811" t="str">
        <f>VLOOKUP(C107,'ships name'!B:C,2,FALSE)</f>
        <v>TO BE ADVISED</v>
      </c>
      <c r="E107" s="580" t="e">
        <f>TEXT(LEFT(F107,3)-1,"000")&amp;"E"</f>
        <v>#VALUE!</v>
      </c>
      <c r="F107" s="640" t="str">
        <f>RIGHT(B107,3)&amp;"W"</f>
        <v>TBAW</v>
      </c>
      <c r="G107" s="641" t="s">
        <v>4697</v>
      </c>
      <c r="H107" s="632">
        <f t="shared" si="40"/>
        <v>43678</v>
      </c>
      <c r="I107" s="633">
        <f t="shared" si="40"/>
        <v>43679</v>
      </c>
      <c r="J107" s="633">
        <f>J106+7</f>
        <v>43680</v>
      </c>
      <c r="K107" s="580">
        <f t="shared" ref="K107" si="53">J107+10</f>
        <v>43690</v>
      </c>
      <c r="L107" s="580">
        <f t="shared" ref="L107" si="54">J107+20</f>
        <v>43700</v>
      </c>
      <c r="M107" s="580">
        <f t="shared" ref="M107" si="55">J107+23</f>
        <v>43703</v>
      </c>
      <c r="N107" s="580">
        <f t="shared" ref="N107" si="56">J107+30</f>
        <v>43710</v>
      </c>
      <c r="O107" s="580">
        <f>J107+27</f>
        <v>43707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31" t="s">
        <v>501</v>
      </c>
      <c r="B109" s="1132"/>
      <c r="C109" s="1132"/>
      <c r="D109" s="672"/>
      <c r="E109" s="673" t="s">
        <v>74</v>
      </c>
      <c r="F109" s="673" t="s">
        <v>3080</v>
      </c>
      <c r="G109" s="673"/>
      <c r="H109" s="1132" t="s">
        <v>3643</v>
      </c>
      <c r="I109" s="1132"/>
      <c r="J109" s="1221"/>
      <c r="K109" s="1218" t="s">
        <v>2</v>
      </c>
      <c r="L109" s="1219"/>
      <c r="M109" s="1219"/>
      <c r="N109" s="1219"/>
      <c r="O109" s="1220"/>
      <c r="P109" s="380"/>
      <c r="Q109" s="380"/>
      <c r="R109" s="380"/>
      <c r="S109" s="380"/>
    </row>
    <row r="110" spans="1:19" s="290" customFormat="1" ht="19.899999999999999" customHeight="1">
      <c r="A110" s="1115" t="s">
        <v>3</v>
      </c>
      <c r="B110" s="1139" t="s">
        <v>4</v>
      </c>
      <c r="C110" s="1139" t="s">
        <v>5</v>
      </c>
      <c r="D110" s="1140" t="s">
        <v>4291</v>
      </c>
      <c r="E110" s="1143" t="s">
        <v>6</v>
      </c>
      <c r="F110" s="1144"/>
      <c r="G110" s="1145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15"/>
      <c r="B111" s="1118"/>
      <c r="C111" s="1118"/>
      <c r="D111" s="1122"/>
      <c r="E111" s="1122" t="s">
        <v>13</v>
      </c>
      <c r="F111" s="1098" t="s">
        <v>14</v>
      </c>
      <c r="G111" s="1099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16"/>
      <c r="B112" s="1119"/>
      <c r="C112" s="1119"/>
      <c r="D112" s="1123"/>
      <c r="E112" s="1123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27</v>
      </c>
      <c r="B113" s="610" t="s">
        <v>4563</v>
      </c>
      <c r="C113" s="493" t="str">
        <f>VLOOKUP((LEFT(B113,3)),'ships name'!A:C,2,FALSE)</f>
        <v>MAERSK SALALAH</v>
      </c>
      <c r="D113" s="808" t="str">
        <f>VLOOKUP(C113,'ships name'!B:C,2,FALSE)</f>
        <v>马士基萨拉拉</v>
      </c>
      <c r="E113" s="611" t="str">
        <f>TEXT(LEFT(F113,3)-1,"000")&amp;"E"</f>
        <v>817E</v>
      </c>
      <c r="F113" s="611" t="str">
        <f>RIGHT(B113,3)&amp;"W"</f>
        <v>818W</v>
      </c>
      <c r="G113" s="501" t="s">
        <v>4564</v>
      </c>
      <c r="H113" s="583"/>
      <c r="I113" s="611">
        <f>J113</f>
        <v>43648</v>
      </c>
      <c r="J113" s="583">
        <v>43648</v>
      </c>
      <c r="K113" s="611">
        <f>J113+8</f>
        <v>43656</v>
      </c>
      <c r="L113" s="611">
        <f>J113+9</f>
        <v>43657</v>
      </c>
      <c r="M113" s="611">
        <f>J113+14</f>
        <v>43662</v>
      </c>
      <c r="N113" s="611">
        <f>J113+18</f>
        <v>43666</v>
      </c>
      <c r="O113" s="611">
        <f>J113+20</f>
        <v>43668</v>
      </c>
    </row>
    <row r="114" spans="1:21" s="290" customFormat="1" ht="19.899999999999999" customHeight="1">
      <c r="A114" s="617">
        <f>A113+1</f>
        <v>28</v>
      </c>
      <c r="B114" s="577" t="s">
        <v>4698</v>
      </c>
      <c r="C114" s="499" t="str">
        <f>VLOOKUP((LEFT(B114,3)),'ships name'!A:C,2,FALSE)</f>
        <v>MAERSK TAURUS</v>
      </c>
      <c r="D114" s="808" t="str">
        <f>VLOOKUP(C114,'ships name'!B:C,2,FALSE)</f>
        <v xml:space="preserve"> </v>
      </c>
      <c r="E114" s="580" t="str">
        <f>TEXT(LEFT(F114,3)-1,"000")&amp;"E"</f>
        <v>737E</v>
      </c>
      <c r="F114" s="580" t="str">
        <f>RIGHT(B114,3)&amp;"W"</f>
        <v>738W</v>
      </c>
      <c r="G114" s="487" t="s">
        <v>4701</v>
      </c>
      <c r="H114" s="633"/>
      <c r="I114" s="580">
        <f t="shared" ref="I114" si="57">J114</f>
        <v>43655</v>
      </c>
      <c r="J114" s="633">
        <f>J113+7</f>
        <v>43655</v>
      </c>
      <c r="K114" s="580">
        <f t="shared" ref="K114" si="58">J114+8</f>
        <v>43663</v>
      </c>
      <c r="L114" s="580">
        <f t="shared" ref="L114" si="59">J114+9</f>
        <v>43664</v>
      </c>
      <c r="M114" s="580">
        <f t="shared" ref="M114" si="60">J114+14</f>
        <v>43669</v>
      </c>
      <c r="N114" s="580">
        <f t="shared" ref="N114" si="61">J114+18</f>
        <v>43673</v>
      </c>
      <c r="O114" s="580">
        <f t="shared" ref="O114" si="62">J114+20</f>
        <v>43675</v>
      </c>
    </row>
    <row r="115" spans="1:21" s="290" customFormat="1" ht="19.899999999999999" customHeight="1">
      <c r="A115" s="617">
        <f>A114+1</f>
        <v>29</v>
      </c>
      <c r="B115" s="577" t="s">
        <v>4699</v>
      </c>
      <c r="C115" s="499" t="str">
        <f>VLOOKUP((LEFT(B115,3)),'ships name'!A:C,2,FALSE)</f>
        <v>MAERSK TAIKUNG</v>
      </c>
      <c r="D115" s="808">
        <f>VLOOKUP(C115,'ships name'!B:C,2,FALSE)</f>
        <v>0</v>
      </c>
      <c r="E115" s="580" t="str">
        <f>TEXT(LEFT(F115,3)-1,"000")&amp;"E"</f>
        <v>916E</v>
      </c>
      <c r="F115" s="580" t="str">
        <f>RIGHT(B115,3)&amp;"W"</f>
        <v>917W</v>
      </c>
      <c r="G115" s="487" t="s">
        <v>4702</v>
      </c>
      <c r="H115" s="633"/>
      <c r="I115" s="580">
        <f t="shared" ref="I115" si="63">J115</f>
        <v>43662</v>
      </c>
      <c r="J115" s="633">
        <f>J114+7</f>
        <v>43662</v>
      </c>
      <c r="K115" s="580">
        <f t="shared" ref="K115" si="64">J115+8</f>
        <v>43670</v>
      </c>
      <c r="L115" s="580">
        <f t="shared" ref="L115" si="65">J115+9</f>
        <v>43671</v>
      </c>
      <c r="M115" s="580">
        <f t="shared" ref="M115" si="66">J115+14</f>
        <v>43676</v>
      </c>
      <c r="N115" s="580">
        <f t="shared" ref="N115" si="67">J115+18</f>
        <v>43680</v>
      </c>
      <c r="O115" s="580">
        <f t="shared" ref="O115" si="68">J115+20</f>
        <v>43682</v>
      </c>
    </row>
    <row r="116" spans="1:21" s="290" customFormat="1" ht="19.899999999999999" customHeight="1">
      <c r="A116" s="617">
        <f>A115+1</f>
        <v>30</v>
      </c>
      <c r="B116" s="634" t="s">
        <v>4700</v>
      </c>
      <c r="C116" s="499" t="str">
        <f>VLOOKUP((LEFT(B116,3)),'ships name'!A:C,2,FALSE)</f>
        <v>MAERSK SARAT</v>
      </c>
      <c r="D116" s="808">
        <f>VLOOKUP(C116,'ships name'!B:C,2,FALSE)</f>
        <v>0</v>
      </c>
      <c r="E116" s="580" t="str">
        <f>TEXT(LEFT(F116,3)-1,"000")&amp;"E"</f>
        <v>518E</v>
      </c>
      <c r="F116" s="580" t="str">
        <f>RIGHT(B116,3)&amp;"W"</f>
        <v>519W</v>
      </c>
      <c r="G116" s="487" t="s">
        <v>4703</v>
      </c>
      <c r="H116" s="633"/>
      <c r="I116" s="580">
        <f t="shared" ref="I116" si="69">J116</f>
        <v>43669</v>
      </c>
      <c r="J116" s="633">
        <f>J115+7</f>
        <v>43669</v>
      </c>
      <c r="K116" s="580">
        <f t="shared" ref="K116" si="70">J116+8</f>
        <v>43677</v>
      </c>
      <c r="L116" s="580">
        <f t="shared" ref="L116" si="71">J116+9</f>
        <v>43678</v>
      </c>
      <c r="M116" s="580">
        <f t="shared" ref="M116" si="72">J116+14</f>
        <v>43683</v>
      </c>
      <c r="N116" s="580">
        <f t="shared" ref="N116" si="73">J116+18</f>
        <v>43687</v>
      </c>
      <c r="O116" s="580">
        <f t="shared" ref="O116" si="74">J116+20</f>
        <v>43689</v>
      </c>
    </row>
    <row r="117" spans="1:21" s="290" customFormat="1" ht="19.899999999999999" customHeight="1">
      <c r="A117" s="617">
        <f>A116+1</f>
        <v>31</v>
      </c>
      <c r="B117" s="577" t="s">
        <v>140</v>
      </c>
      <c r="C117" s="499" t="str">
        <f>VLOOKUP((LEFT(B117,3)),'ships name'!A:C,2,FALSE)</f>
        <v xml:space="preserve">void sailing </v>
      </c>
      <c r="D117" s="811">
        <f>VLOOKUP(C117,'ships name'!B:C,2,FALSE)</f>
        <v>0</v>
      </c>
      <c r="E117" s="580" t="e">
        <f>TEXT(LEFT(F117,3)-1,"000")&amp;"E"</f>
        <v>#VALUE!</v>
      </c>
      <c r="F117" s="580" t="str">
        <f>RIGHT(B117,3)&amp;"W"</f>
        <v>OIDW</v>
      </c>
      <c r="G117" s="487" t="s">
        <v>4704</v>
      </c>
      <c r="H117" s="633"/>
      <c r="I117" s="580">
        <f t="shared" ref="I117" si="75">J117</f>
        <v>43676</v>
      </c>
      <c r="J117" s="633">
        <f>J116+7</f>
        <v>43676</v>
      </c>
      <c r="K117" s="580">
        <f t="shared" ref="K117" si="76">J117+8</f>
        <v>43684</v>
      </c>
      <c r="L117" s="580">
        <f t="shared" ref="L117" si="77">J117+9</f>
        <v>43685</v>
      </c>
      <c r="M117" s="580">
        <f t="shared" ref="M117" si="78">J117+14</f>
        <v>43690</v>
      </c>
      <c r="N117" s="580">
        <f t="shared" ref="N117" si="79">J117+18</f>
        <v>43694</v>
      </c>
      <c r="O117" s="580">
        <f t="shared" ref="O117" si="80">J117+20</f>
        <v>43696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8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248" t="s">
        <v>2</v>
      </c>
      <c r="L120" s="1249"/>
      <c r="M120" s="1249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15" t="s">
        <v>3</v>
      </c>
      <c r="B121" s="1139" t="s">
        <v>4</v>
      </c>
      <c r="C121" s="1139" t="s">
        <v>5</v>
      </c>
      <c r="D121" s="1140" t="s">
        <v>4291</v>
      </c>
      <c r="E121" s="1143" t="s">
        <v>6</v>
      </c>
      <c r="F121" s="1144"/>
      <c r="G121" s="1145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15"/>
      <c r="B122" s="1118"/>
      <c r="C122" s="1118"/>
      <c r="D122" s="1122"/>
      <c r="E122" s="1122" t="s">
        <v>13</v>
      </c>
      <c r="F122" s="1098" t="s">
        <v>14</v>
      </c>
      <c r="G122" s="1099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16"/>
      <c r="B123" s="1119"/>
      <c r="C123" s="1119"/>
      <c r="D123" s="1123"/>
      <c r="E123" s="1123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28</v>
      </c>
      <c r="B124" s="610" t="s">
        <v>4954</v>
      </c>
      <c r="C124" s="493" t="str">
        <f>VLOOKUP((LEFT(B124,3)),'ships name'!A:C,2,FALSE)</f>
        <v>E.R. DENMARK</v>
      </c>
      <c r="D124" s="808" t="str">
        <f>VLOOKUP(C124,'ships name'!B:C,2,FALSE)</f>
        <v xml:space="preserve"> </v>
      </c>
      <c r="E124" s="611" t="str">
        <f>F124</f>
        <v>0VK2VW</v>
      </c>
      <c r="F124" s="580" t="str">
        <f t="shared" ref="F124:F126" si="81">LEFT(G124,6)</f>
        <v>0VK2VW</v>
      </c>
      <c r="G124" s="501" t="s">
        <v>4708</v>
      </c>
      <c r="H124" s="583">
        <f>I124-1</f>
        <v>43651</v>
      </c>
      <c r="I124" s="583">
        <f>J124-1</f>
        <v>43652</v>
      </c>
      <c r="J124" s="583">
        <v>43653</v>
      </c>
      <c r="K124" s="583">
        <f>J124+7</f>
        <v>43660</v>
      </c>
      <c r="L124" s="583">
        <f>J124+8</f>
        <v>43661</v>
      </c>
      <c r="M124" s="583">
        <f>J124+18</f>
        <v>43671</v>
      </c>
      <c r="N124" s="583">
        <f t="shared" ref="N124:N126" si="82">J124+15</f>
        <v>43668</v>
      </c>
      <c r="O124" s="583">
        <f>J124+20</f>
        <v>43673</v>
      </c>
    </row>
    <row r="125" spans="1:21" s="290" customFormat="1" ht="19.899999999999999" customHeight="1">
      <c r="A125" s="648">
        <f>A124+1</f>
        <v>29</v>
      </c>
      <c r="B125" s="577" t="s">
        <v>4705</v>
      </c>
      <c r="C125" s="499" t="str">
        <f>VLOOKUP((LEFT(B125,3)),'ships name'!A:C,2,FALSE)</f>
        <v>COSCO JAPAN</v>
      </c>
      <c r="D125" s="808" t="str">
        <f>VLOOKUP(C125,'ships name'!B:C,2,FALSE)</f>
        <v>中远日本</v>
      </c>
      <c r="E125" s="611" t="str">
        <f t="shared" ref="E125:E128" si="83">F125</f>
        <v>341W</v>
      </c>
      <c r="F125" s="580" t="str">
        <f>RIGHT(B125,3)&amp;"W"</f>
        <v>341W</v>
      </c>
      <c r="G125" s="487" t="s">
        <v>4709</v>
      </c>
      <c r="H125" s="633">
        <f t="shared" ref="H125" si="84">I125-1</f>
        <v>43658</v>
      </c>
      <c r="I125" s="633">
        <f>J125-1</f>
        <v>43659</v>
      </c>
      <c r="J125" s="633">
        <f>J124+7</f>
        <v>43660</v>
      </c>
      <c r="K125" s="633">
        <f>J125+7</f>
        <v>43667</v>
      </c>
      <c r="L125" s="633">
        <f t="shared" ref="L125" si="85">J125+8</f>
        <v>43668</v>
      </c>
      <c r="M125" s="633">
        <f>J125+18</f>
        <v>43678</v>
      </c>
      <c r="N125" s="633">
        <f t="shared" si="82"/>
        <v>43675</v>
      </c>
      <c r="O125" s="633">
        <f>J125+20</f>
        <v>43680</v>
      </c>
    </row>
    <row r="126" spans="1:21" s="290" customFormat="1" ht="19.899999999999999" customHeight="1">
      <c r="A126" s="648">
        <f>A125+1</f>
        <v>30</v>
      </c>
      <c r="B126" s="646" t="s">
        <v>3766</v>
      </c>
      <c r="C126" s="499" t="str">
        <f>VLOOKUP((LEFT(B126,3)),'ships name'!A:C,2,FALSE)</f>
        <v xml:space="preserve">void sailing </v>
      </c>
      <c r="D126" s="808">
        <f>VLOOKUP(C126,'ships name'!B:C,2,FALSE)</f>
        <v>0</v>
      </c>
      <c r="E126" s="611" t="str">
        <f t="shared" si="83"/>
        <v>0VK2ZW</v>
      </c>
      <c r="F126" s="580" t="str">
        <f t="shared" si="81"/>
        <v>0VK2ZW</v>
      </c>
      <c r="G126" s="487" t="s">
        <v>4710</v>
      </c>
      <c r="H126" s="633">
        <f t="shared" ref="H126" si="86">I126-1</f>
        <v>43665</v>
      </c>
      <c r="I126" s="633">
        <f>J126-1</f>
        <v>43666</v>
      </c>
      <c r="J126" s="633">
        <f>J125+7</f>
        <v>43667</v>
      </c>
      <c r="K126" s="633">
        <f>J126+7</f>
        <v>43674</v>
      </c>
      <c r="L126" s="633">
        <f t="shared" ref="L126" si="87">J126+8</f>
        <v>43675</v>
      </c>
      <c r="M126" s="633">
        <f t="shared" ref="M126" si="88">J126+18</f>
        <v>43685</v>
      </c>
      <c r="N126" s="633">
        <f t="shared" si="82"/>
        <v>43682</v>
      </c>
      <c r="O126" s="633">
        <f t="shared" ref="O126" si="89">J126+20</f>
        <v>43687</v>
      </c>
    </row>
    <row r="127" spans="1:21" s="290" customFormat="1" ht="19.899999999999999" customHeight="1">
      <c r="A127" s="648">
        <f>A126+1</f>
        <v>31</v>
      </c>
      <c r="B127" s="646" t="s">
        <v>4706</v>
      </c>
      <c r="C127" s="499" t="str">
        <f>VLOOKUP((LEFT(B127,3)),'ships name'!A:C,2,FALSE)</f>
        <v>CMA CGM BUTTERFLY</v>
      </c>
      <c r="D127" s="808" t="str">
        <f>VLOOKUP(C127,'ships name'!B:C,2,FALSE)</f>
        <v>达飞蝴蝶</v>
      </c>
      <c r="E127" s="611" t="str">
        <f t="shared" si="83"/>
        <v>368W</v>
      </c>
      <c r="F127" s="580" t="str">
        <f>RIGHT(B127,3)&amp;"W"</f>
        <v>368W</v>
      </c>
      <c r="G127" s="487" t="s">
        <v>4711</v>
      </c>
      <c r="H127" s="633">
        <f t="shared" ref="H127" si="90">I127-1</f>
        <v>43672</v>
      </c>
      <c r="I127" s="633">
        <f>J127-1</f>
        <v>43673</v>
      </c>
      <c r="J127" s="633">
        <f>J126+7</f>
        <v>43674</v>
      </c>
      <c r="K127" s="633">
        <f>J127+7</f>
        <v>43681</v>
      </c>
      <c r="L127" s="633">
        <f t="shared" ref="L127" si="91">J127+8</f>
        <v>43682</v>
      </c>
      <c r="M127" s="633">
        <f t="shared" ref="M127" si="92">J127+18</f>
        <v>43692</v>
      </c>
      <c r="N127" s="633">
        <f t="shared" ref="N127" si="93">J127+15</f>
        <v>43689</v>
      </c>
      <c r="O127" s="633">
        <f t="shared" ref="O127" si="94">J127+20</f>
        <v>43694</v>
      </c>
    </row>
    <row r="128" spans="1:21" s="290" customFormat="1" ht="19.899999999999999" customHeight="1" thickBot="1">
      <c r="A128" s="692">
        <f>A127+1</f>
        <v>32</v>
      </c>
      <c r="B128" s="593" t="s">
        <v>4707</v>
      </c>
      <c r="C128" s="486" t="str">
        <f>VLOOKUP((LEFT(B128,3)),'ships name'!A:C,2,FALSE)</f>
        <v>CMA CGM MEDEA</v>
      </c>
      <c r="D128" s="814" t="str">
        <f>VLOOKUP(C128,'ships name'!B:C,2,FALSE)</f>
        <v>达飞美狄亚</v>
      </c>
      <c r="E128" s="611" t="str">
        <f t="shared" si="83"/>
        <v>037W</v>
      </c>
      <c r="F128" s="580" t="str">
        <f>RIGHT(B128,3)&amp;"W"</f>
        <v>037W</v>
      </c>
      <c r="G128" s="503" t="s">
        <v>4712</v>
      </c>
      <c r="H128" s="630">
        <f t="shared" ref="H128" si="95">I128-1</f>
        <v>43679</v>
      </c>
      <c r="I128" s="630">
        <f>J128-1</f>
        <v>43680</v>
      </c>
      <c r="J128" s="630">
        <f>J127+7</f>
        <v>43681</v>
      </c>
      <c r="K128" s="630">
        <f>J128+7</f>
        <v>43688</v>
      </c>
      <c r="L128" s="630">
        <f t="shared" ref="L128" si="96">J128+8</f>
        <v>43689</v>
      </c>
      <c r="M128" s="630">
        <f t="shared" ref="M128" si="97">J128+18</f>
        <v>43699</v>
      </c>
      <c r="N128" s="633">
        <f t="shared" ref="N128" si="98">J128+15</f>
        <v>43696</v>
      </c>
      <c r="O128" s="633">
        <f t="shared" ref="O128" si="99">J128+20</f>
        <v>43701</v>
      </c>
    </row>
    <row r="129" spans="1:19" s="103" customFormat="1" ht="25.9" customHeight="1" thickBot="1">
      <c r="A129" s="1131" t="s">
        <v>4301</v>
      </c>
      <c r="B129" s="1132"/>
      <c r="C129" s="1132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224" t="s">
        <v>2</v>
      </c>
      <c r="L129" s="1225"/>
      <c r="M129" s="1225"/>
      <c r="N129" s="1226"/>
      <c r="O129" s="568"/>
      <c r="P129" s="568"/>
      <c r="Q129" s="568"/>
      <c r="R129" s="568"/>
      <c r="S129" s="568"/>
    </row>
    <row r="130" spans="1:19" s="290" customFormat="1" ht="19.899999999999999" customHeight="1">
      <c r="A130" s="1115" t="s">
        <v>3</v>
      </c>
      <c r="B130" s="1139" t="s">
        <v>4</v>
      </c>
      <c r="C130" s="1139" t="s">
        <v>5</v>
      </c>
      <c r="D130" s="1140" t="s">
        <v>4291</v>
      </c>
      <c r="E130" s="1143" t="s">
        <v>6</v>
      </c>
      <c r="F130" s="1144"/>
      <c r="G130" s="1145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0" t="s">
        <v>146</v>
      </c>
    </row>
    <row r="131" spans="1:19" s="290" customFormat="1" ht="19.899999999999999" customHeight="1">
      <c r="A131" s="1115"/>
      <c r="B131" s="1118"/>
      <c r="C131" s="1118"/>
      <c r="D131" s="1122"/>
      <c r="E131" s="1122" t="s">
        <v>13</v>
      </c>
      <c r="F131" s="1098" t="s">
        <v>14</v>
      </c>
      <c r="G131" s="1099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1" t="s">
        <v>147</v>
      </c>
    </row>
    <row r="132" spans="1:19" s="290" customFormat="1" ht="19.899999999999999" customHeight="1" thickBot="1">
      <c r="A132" s="1116"/>
      <c r="B132" s="1119"/>
      <c r="C132" s="1119"/>
      <c r="D132" s="1123"/>
      <c r="E132" s="1123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2"/>
    </row>
    <row r="133" spans="1:19" s="290" customFormat="1" ht="19.899999999999999" customHeight="1">
      <c r="A133" s="650">
        <v>27</v>
      </c>
      <c r="B133" s="610" t="s">
        <v>4565</v>
      </c>
      <c r="C133" s="565" t="str">
        <f>VLOOKUP((LEFT(B133,3)),'ships name'!A:C,2,FALSE)</f>
        <v>Cosco Thailand</v>
      </c>
      <c r="D133" s="808" t="str">
        <f>VLOOKUP(C133,'ships name'!B:C,2,FALSE)</f>
        <v>中远泰国</v>
      </c>
      <c r="E133" s="610" t="str">
        <f>TEXT(LEFT(F133,3)-1,"000")&amp;"E"</f>
        <v>064E</v>
      </c>
      <c r="F133" s="610" t="str">
        <f>RIGHT(B133,3)&amp;"W"</f>
        <v>065W</v>
      </c>
      <c r="G133" s="565" t="s">
        <v>4566</v>
      </c>
      <c r="H133" s="583">
        <f>I133-1</f>
        <v>43649</v>
      </c>
      <c r="I133" s="583">
        <f>J133-1</f>
        <v>43650</v>
      </c>
      <c r="J133" s="583">
        <v>43651</v>
      </c>
      <c r="K133" s="789">
        <f>J133+8</f>
        <v>43659</v>
      </c>
      <c r="L133" s="789">
        <f>J133+10</f>
        <v>43661</v>
      </c>
      <c r="M133" s="789">
        <f>J133+16</f>
        <v>43667</v>
      </c>
      <c r="N133" s="793">
        <f>J133+20</f>
        <v>43671</v>
      </c>
    </row>
    <row r="134" spans="1:19" s="290" customFormat="1" ht="19.899999999999999" customHeight="1">
      <c r="A134" s="649">
        <f>A133+1</f>
        <v>28</v>
      </c>
      <c r="B134" s="577" t="s">
        <v>4946</v>
      </c>
      <c r="C134" s="563" t="str">
        <f>VLOOKUP((LEFT(B134,3)),'ships name'!A:C,2,FALSE)</f>
        <v>APL KOREA</v>
      </c>
      <c r="D134" s="808" t="str">
        <f>VLOOKUP(C134,'ships name'!B:C,2,FALSE)</f>
        <v>美总韩国</v>
      </c>
      <c r="E134" s="610" t="e">
        <f>TEXT(LEFT(F134,3)-1,"000")&amp;"E"</f>
        <v>#VALUE!</v>
      </c>
      <c r="F134" s="610" t="str">
        <f>RIGHT(B134,3)&amp;"W"</f>
        <v>TBAW</v>
      </c>
      <c r="G134" s="1086" t="s">
        <v>4947</v>
      </c>
      <c r="H134" s="583">
        <f t="shared" ref="H134:H137" si="100">I134-1</f>
        <v>43656</v>
      </c>
      <c r="I134" s="583">
        <f t="shared" ref="I134:I137" si="101">J134-1</f>
        <v>43657</v>
      </c>
      <c r="J134" s="633">
        <f>J133+7</f>
        <v>43658</v>
      </c>
      <c r="K134" s="633">
        <f t="shared" ref="K134:K137" si="102">J134+8</f>
        <v>43666</v>
      </c>
      <c r="L134" s="633">
        <f t="shared" ref="L134:L137" si="103">J134+10</f>
        <v>43668</v>
      </c>
      <c r="M134" s="633">
        <f t="shared" ref="M134:M137" si="104">J134+16</f>
        <v>43674</v>
      </c>
      <c r="N134" s="794">
        <f t="shared" ref="N134:N137" si="105">J134+20</f>
        <v>43678</v>
      </c>
    </row>
    <row r="135" spans="1:19" s="290" customFormat="1" ht="19.899999999999999" customHeight="1">
      <c r="A135" s="649">
        <f>A134+1</f>
        <v>29</v>
      </c>
      <c r="B135" s="646" t="s">
        <v>4713</v>
      </c>
      <c r="C135" s="563" t="str">
        <f>VLOOKUP((LEFT(B135,3)),'ships name'!A:C,2,FALSE)</f>
        <v>SEAMAX BRIDGEPORT</v>
      </c>
      <c r="D135" s="808" t="str">
        <f>VLOOKUP(C135,'ships name'!B:C,2,FALSE)</f>
        <v xml:space="preserve"> </v>
      </c>
      <c r="E135" s="577" t="str">
        <f>F135</f>
        <v>113W</v>
      </c>
      <c r="F135" s="610" t="str">
        <f>RIGHT(B135,3)&amp;"W"</f>
        <v>113W</v>
      </c>
      <c r="G135" s="563" t="s">
        <v>4716</v>
      </c>
      <c r="H135" s="583">
        <f t="shared" si="100"/>
        <v>43663</v>
      </c>
      <c r="I135" s="583">
        <f t="shared" si="101"/>
        <v>43664</v>
      </c>
      <c r="J135" s="633">
        <f>J134+7</f>
        <v>43665</v>
      </c>
      <c r="K135" s="633">
        <f t="shared" si="102"/>
        <v>43673</v>
      </c>
      <c r="L135" s="633">
        <f t="shared" si="103"/>
        <v>43675</v>
      </c>
      <c r="M135" s="633">
        <f t="shared" si="104"/>
        <v>43681</v>
      </c>
      <c r="N135" s="794">
        <f t="shared" si="105"/>
        <v>43685</v>
      </c>
    </row>
    <row r="136" spans="1:19" s="290" customFormat="1" ht="19.899999999999999" customHeight="1">
      <c r="A136" s="649">
        <f t="shared" ref="A136:A137" si="106">A135+1</f>
        <v>30</v>
      </c>
      <c r="B136" s="646" t="s">
        <v>4714</v>
      </c>
      <c r="C136" s="563" t="str">
        <f>VLOOKUP((LEFT(B136,3)),'ships name'!A:C,2,FALSE)</f>
        <v xml:space="preserve">XIN MEI ZHOU </v>
      </c>
      <c r="D136" s="808" t="str">
        <f>VLOOKUP(C136,'ships name'!B:C,2,FALSE)</f>
        <v>新美洲</v>
      </c>
      <c r="E136" s="577" t="s">
        <v>4372</v>
      </c>
      <c r="F136" s="577" t="str">
        <f t="shared" ref="F136:F137" si="107">RIGHT(B136,3)&amp;"W"</f>
        <v>130W</v>
      </c>
      <c r="G136" s="563" t="s">
        <v>4717</v>
      </c>
      <c r="H136" s="583">
        <f t="shared" si="100"/>
        <v>43670</v>
      </c>
      <c r="I136" s="583">
        <f t="shared" si="101"/>
        <v>43671</v>
      </c>
      <c r="J136" s="633">
        <f>J135+7</f>
        <v>43672</v>
      </c>
      <c r="K136" s="633">
        <f t="shared" si="102"/>
        <v>43680</v>
      </c>
      <c r="L136" s="633">
        <f t="shared" si="103"/>
        <v>43682</v>
      </c>
      <c r="M136" s="633">
        <f t="shared" si="104"/>
        <v>43688</v>
      </c>
      <c r="N136" s="794">
        <f t="shared" si="105"/>
        <v>43692</v>
      </c>
    </row>
    <row r="137" spans="1:19" s="290" customFormat="1" ht="19.899999999999999" customHeight="1" thickBot="1">
      <c r="A137" s="649">
        <f t="shared" si="106"/>
        <v>31</v>
      </c>
      <c r="B137" s="651" t="s">
        <v>4715</v>
      </c>
      <c r="C137" s="564" t="str">
        <f>VLOOKUP((LEFT(B137,3)),'ships name'!A:C,2,FALSE)</f>
        <v>XIN LOS ANGELES</v>
      </c>
      <c r="D137" s="814" t="str">
        <f>VLOOKUP(C137,'ships name'!B:C,2,FALSE)</f>
        <v>新洛杉矶</v>
      </c>
      <c r="E137" s="614" t="str">
        <f>TEXT(LEFT(F137,3)-1,"000")&amp;"E"</f>
        <v>131E</v>
      </c>
      <c r="F137" s="614" t="str">
        <f t="shared" si="107"/>
        <v>132W</v>
      </c>
      <c r="G137" s="564" t="s">
        <v>4718</v>
      </c>
      <c r="H137" s="583">
        <f t="shared" si="100"/>
        <v>43677</v>
      </c>
      <c r="I137" s="647">
        <f t="shared" si="101"/>
        <v>43678</v>
      </c>
      <c r="J137" s="647">
        <f>J136+7</f>
        <v>43679</v>
      </c>
      <c r="K137" s="630">
        <f t="shared" si="102"/>
        <v>43687</v>
      </c>
      <c r="L137" s="630">
        <f t="shared" si="103"/>
        <v>43689</v>
      </c>
      <c r="M137" s="630">
        <f t="shared" si="104"/>
        <v>43695</v>
      </c>
      <c r="N137" s="798">
        <f t="shared" si="105"/>
        <v>43699</v>
      </c>
    </row>
    <row r="138" spans="1:19" s="103" customFormat="1" ht="25.9" customHeight="1" thickBot="1">
      <c r="A138" s="1131" t="s">
        <v>4333</v>
      </c>
      <c r="B138" s="1132"/>
      <c r="C138" s="1132"/>
      <c r="D138" s="672"/>
      <c r="E138" s="945" t="s">
        <v>74</v>
      </c>
      <c r="F138" s="945" t="s">
        <v>490</v>
      </c>
      <c r="G138" s="945"/>
      <c r="H138" s="946" t="s">
        <v>75</v>
      </c>
      <c r="I138" s="945" t="s">
        <v>4334</v>
      </c>
      <c r="J138" s="947" t="s">
        <v>29</v>
      </c>
      <c r="K138" s="1224" t="s">
        <v>2</v>
      </c>
      <c r="L138" s="1225"/>
      <c r="M138" s="1225"/>
      <c r="N138" s="1225"/>
      <c r="O138" s="1225"/>
      <c r="P138" s="1226"/>
      <c r="Q138" s="568"/>
      <c r="R138" s="568"/>
      <c r="S138" s="568"/>
    </row>
    <row r="139" spans="1:19" s="290" customFormat="1" ht="19.899999999999999" customHeight="1">
      <c r="A139" s="1115" t="s">
        <v>3</v>
      </c>
      <c r="B139" s="1139" t="s">
        <v>4</v>
      </c>
      <c r="C139" s="1139" t="s">
        <v>5</v>
      </c>
      <c r="D139" s="1140" t="s">
        <v>4291</v>
      </c>
      <c r="E139" s="1143" t="s">
        <v>6</v>
      </c>
      <c r="F139" s="1144"/>
      <c r="G139" s="1145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0" t="s">
        <v>4302</v>
      </c>
      <c r="O139" s="790" t="s">
        <v>146</v>
      </c>
      <c r="P139" s="790" t="s">
        <v>3798</v>
      </c>
    </row>
    <row r="140" spans="1:19" s="290" customFormat="1" ht="19.899999999999999" customHeight="1">
      <c r="A140" s="1115"/>
      <c r="B140" s="1118"/>
      <c r="C140" s="1118"/>
      <c r="D140" s="1122"/>
      <c r="E140" s="1122" t="s">
        <v>13</v>
      </c>
      <c r="F140" s="1098" t="s">
        <v>14</v>
      </c>
      <c r="G140" s="1099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1" t="s">
        <v>147</v>
      </c>
      <c r="O140" s="791" t="s">
        <v>147</v>
      </c>
      <c r="P140" s="791" t="s">
        <v>3646</v>
      </c>
    </row>
    <row r="141" spans="1:19" s="290" customFormat="1" ht="19.899999999999999" customHeight="1" thickBot="1">
      <c r="A141" s="1116"/>
      <c r="B141" s="1119"/>
      <c r="C141" s="1119"/>
      <c r="D141" s="1123"/>
      <c r="E141" s="1123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2"/>
      <c r="O141" s="792"/>
      <c r="P141" s="792"/>
    </row>
    <row r="142" spans="1:19" s="290" customFormat="1" ht="19.899999999999999" customHeight="1">
      <c r="A142" s="650">
        <v>27</v>
      </c>
      <c r="B142" s="610" t="s">
        <v>4567</v>
      </c>
      <c r="C142" s="565" t="str">
        <f>VLOOKUP((LEFT(B142,3)),'ships name'!A:C,2,FALSE)</f>
        <v>KOTA CABAR</v>
      </c>
      <c r="D142" s="808" t="str">
        <f>VLOOKUP(C142,'ships name'!B:C,2,FALSE)</f>
        <v>胜城</v>
      </c>
      <c r="E142" s="577" t="str">
        <f>TEXT(LEFT(F142,3)-1,"000")&amp;"E"</f>
        <v>044E</v>
      </c>
      <c r="F142" s="577" t="str">
        <f t="shared" ref="F142:F146" si="108">RIGHT(B142,3)&amp;"W"</f>
        <v>045W</v>
      </c>
      <c r="G142" s="566" t="s">
        <v>4568</v>
      </c>
      <c r="H142" s="789">
        <f>I142-1</f>
        <v>43649</v>
      </c>
      <c r="I142" s="789">
        <f>J142</f>
        <v>43650</v>
      </c>
      <c r="J142" s="789">
        <v>43650</v>
      </c>
      <c r="K142" s="789">
        <f>J142+9</f>
        <v>43659</v>
      </c>
      <c r="L142" s="789">
        <f>J142+10</f>
        <v>43660</v>
      </c>
      <c r="M142" s="789">
        <f>J142+14</f>
        <v>43664</v>
      </c>
      <c r="N142" s="796">
        <f>J142+18</f>
        <v>43668</v>
      </c>
      <c r="O142" s="796">
        <f>J142+20</f>
        <v>43670</v>
      </c>
      <c r="P142" s="793">
        <f>J142+22</f>
        <v>43672</v>
      </c>
    </row>
    <row r="143" spans="1:19" s="290" customFormat="1" ht="19.899999999999999" customHeight="1">
      <c r="A143" s="649">
        <f>A142+1</f>
        <v>28</v>
      </c>
      <c r="B143" s="577" t="s">
        <v>4719</v>
      </c>
      <c r="C143" s="563" t="str">
        <f>VLOOKUP((LEFT(B143,3)),'ships name'!A:C,2,FALSE)</f>
        <v>COSCO HONG KONG</v>
      </c>
      <c r="D143" s="808" t="str">
        <f>VLOOKUP(C143,'ships name'!B:C,2,FALSE)</f>
        <v>中远香港</v>
      </c>
      <c r="E143" s="577" t="str">
        <f>TEXT(LEFT(F143,3)-1,"000")&amp;"E"</f>
        <v>141E</v>
      </c>
      <c r="F143" s="577" t="str">
        <f t="shared" si="108"/>
        <v>142W</v>
      </c>
      <c r="G143" s="563" t="s">
        <v>4723</v>
      </c>
      <c r="H143" s="633">
        <f t="shared" ref="H143:H146" si="109">I143-1</f>
        <v>43656</v>
      </c>
      <c r="I143" s="633">
        <f t="shared" ref="I143:I146" si="110">J143</f>
        <v>43657</v>
      </c>
      <c r="J143" s="633">
        <f>J142+7</f>
        <v>43657</v>
      </c>
      <c r="K143" s="633">
        <f t="shared" ref="K143:K146" si="111">J143+9</f>
        <v>43666</v>
      </c>
      <c r="L143" s="633">
        <f t="shared" ref="L143:L146" si="112">J143+10</f>
        <v>43667</v>
      </c>
      <c r="M143" s="633">
        <f t="shared" ref="M143:M146" si="113">J143+14</f>
        <v>43671</v>
      </c>
      <c r="N143" s="727">
        <f t="shared" ref="N143:N146" si="114">J143+18</f>
        <v>43675</v>
      </c>
      <c r="O143" s="727">
        <f t="shared" ref="O143:O146" si="115">J143+20</f>
        <v>43677</v>
      </c>
      <c r="P143" s="794">
        <f t="shared" ref="P143:P146" si="116">J143+22</f>
        <v>43679</v>
      </c>
    </row>
    <row r="144" spans="1:19" s="290" customFormat="1" ht="19.899999999999999" customHeight="1">
      <c r="A144" s="649">
        <f>A143+1</f>
        <v>29</v>
      </c>
      <c r="B144" s="646" t="s">
        <v>4720</v>
      </c>
      <c r="C144" s="563" t="str">
        <f>VLOOKUP((LEFT(B144,3)),'ships name'!A:C,2,FALSE)</f>
        <v>E.R. FELIXSTOWE</v>
      </c>
      <c r="D144" s="808" t="str">
        <f>VLOOKUP(C144,'ships name'!B:C,2,FALSE)</f>
        <v xml:space="preserve"> </v>
      </c>
      <c r="E144" s="577" t="str">
        <f>TEXT(LEFT(F144,3)-1,"000")&amp;"E"</f>
        <v>063E</v>
      </c>
      <c r="F144" s="577" t="str">
        <f t="shared" si="108"/>
        <v>064W</v>
      </c>
      <c r="G144" s="563" t="s">
        <v>4724</v>
      </c>
      <c r="H144" s="633">
        <f t="shared" si="109"/>
        <v>43663</v>
      </c>
      <c r="I144" s="633">
        <f t="shared" si="110"/>
        <v>43664</v>
      </c>
      <c r="J144" s="633">
        <f>J143+7</f>
        <v>43664</v>
      </c>
      <c r="K144" s="633">
        <f t="shared" si="111"/>
        <v>43673</v>
      </c>
      <c r="L144" s="633">
        <f t="shared" si="112"/>
        <v>43674</v>
      </c>
      <c r="M144" s="633">
        <f t="shared" si="113"/>
        <v>43678</v>
      </c>
      <c r="N144" s="727">
        <f t="shared" si="114"/>
        <v>43682</v>
      </c>
      <c r="O144" s="727">
        <f t="shared" si="115"/>
        <v>43684</v>
      </c>
      <c r="P144" s="794">
        <f t="shared" si="116"/>
        <v>43686</v>
      </c>
    </row>
    <row r="145" spans="1:19" s="290" customFormat="1" ht="19.899999999999999" customHeight="1">
      <c r="A145" s="649">
        <f>A144+1</f>
        <v>30</v>
      </c>
      <c r="B145" s="646" t="s">
        <v>4721</v>
      </c>
      <c r="C145" s="563" t="str">
        <f>VLOOKUP((LEFT(B145,3)),'ships name'!A:C,2,FALSE)</f>
        <v>GREENWICH BRIDGE</v>
      </c>
      <c r="D145" s="808" t="str">
        <f>VLOOKUP(C145,'ships name'!B:C,2,FALSE)</f>
        <v xml:space="preserve"> </v>
      </c>
      <c r="E145" s="577" t="str">
        <f>TEXT(LEFT(F145,3)-1,"000")&amp;"E"</f>
        <v>001E</v>
      </c>
      <c r="F145" s="577" t="str">
        <f t="shared" si="108"/>
        <v>002W</v>
      </c>
      <c r="G145" s="563" t="s">
        <v>4725</v>
      </c>
      <c r="H145" s="633">
        <f t="shared" si="109"/>
        <v>43670</v>
      </c>
      <c r="I145" s="633">
        <f t="shared" si="110"/>
        <v>43671</v>
      </c>
      <c r="J145" s="633">
        <f>J144+7</f>
        <v>43671</v>
      </c>
      <c r="K145" s="633">
        <f t="shared" si="111"/>
        <v>43680</v>
      </c>
      <c r="L145" s="633">
        <f t="shared" si="112"/>
        <v>43681</v>
      </c>
      <c r="M145" s="633">
        <f t="shared" si="113"/>
        <v>43685</v>
      </c>
      <c r="N145" s="727">
        <f t="shared" si="114"/>
        <v>43689</v>
      </c>
      <c r="O145" s="727">
        <f t="shared" si="115"/>
        <v>43691</v>
      </c>
      <c r="P145" s="794">
        <f t="shared" si="116"/>
        <v>43693</v>
      </c>
    </row>
    <row r="146" spans="1:19" s="290" customFormat="1" ht="19.899999999999999" customHeight="1" thickBot="1">
      <c r="A146" s="649">
        <f>A145+1</f>
        <v>31</v>
      </c>
      <c r="B146" s="651" t="s">
        <v>4722</v>
      </c>
      <c r="C146" s="564" t="str">
        <f>VLOOKUP((LEFT(B146,3)),'ships name'!A:C,2,FALSE)</f>
        <v>APL ENGLAND</v>
      </c>
      <c r="D146" s="809" t="str">
        <f>VLOOKUP(C146,'ships name'!B:C,2,FALSE)</f>
        <v>美总英格兰</v>
      </c>
      <c r="E146" s="614" t="str">
        <f>TEXT(LEFT(F146,3)-1,"000")&amp;"E"</f>
        <v>038E</v>
      </c>
      <c r="F146" s="614" t="str">
        <f t="shared" si="108"/>
        <v>039W</v>
      </c>
      <c r="G146" s="564" t="s">
        <v>4726</v>
      </c>
      <c r="H146" s="647">
        <f t="shared" si="109"/>
        <v>43677</v>
      </c>
      <c r="I146" s="647">
        <f t="shared" si="110"/>
        <v>43678</v>
      </c>
      <c r="J146" s="647">
        <f>J145+7</f>
        <v>43678</v>
      </c>
      <c r="K146" s="647">
        <f t="shared" si="111"/>
        <v>43687</v>
      </c>
      <c r="L146" s="647">
        <f t="shared" si="112"/>
        <v>43688</v>
      </c>
      <c r="M146" s="647">
        <f t="shared" si="113"/>
        <v>43692</v>
      </c>
      <c r="N146" s="797">
        <f t="shared" si="114"/>
        <v>43696</v>
      </c>
      <c r="O146" s="797">
        <f t="shared" si="115"/>
        <v>43698</v>
      </c>
      <c r="P146" s="795">
        <f t="shared" si="116"/>
        <v>43700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31" t="s">
        <v>150</v>
      </c>
      <c r="B148" s="1132"/>
      <c r="C148" s="1132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224" t="s">
        <v>2</v>
      </c>
      <c r="L148" s="1225"/>
      <c r="M148" s="1226"/>
      <c r="N148" s="102"/>
      <c r="O148" s="102"/>
      <c r="P148" s="102"/>
    </row>
    <row r="149" spans="1:19" s="290" customFormat="1" ht="19.899999999999999" customHeight="1">
      <c r="A149" s="1196" t="s">
        <v>3</v>
      </c>
      <c r="B149" s="1193" t="s">
        <v>4</v>
      </c>
      <c r="C149" s="1193" t="s">
        <v>5</v>
      </c>
      <c r="D149" s="1094" t="s">
        <v>4291</v>
      </c>
      <c r="E149" s="1095" t="s">
        <v>6</v>
      </c>
      <c r="F149" s="1096"/>
      <c r="G149" s="1097"/>
      <c r="H149" s="597" t="s">
        <v>7</v>
      </c>
      <c r="I149" s="804" t="s">
        <v>8</v>
      </c>
      <c r="J149" s="688" t="s">
        <v>9</v>
      </c>
      <c r="K149" s="916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97"/>
      <c r="B150" s="1194"/>
      <c r="C150" s="1194"/>
      <c r="D150" s="1122"/>
      <c r="E150" s="1122" t="s">
        <v>13</v>
      </c>
      <c r="F150" s="1098" t="s">
        <v>14</v>
      </c>
      <c r="G150" s="1099"/>
      <c r="H150" s="359" t="s">
        <v>15</v>
      </c>
      <c r="I150" s="805" t="s">
        <v>16</v>
      </c>
      <c r="J150" s="344" t="s">
        <v>17</v>
      </c>
      <c r="K150" s="917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98"/>
      <c r="B151" s="1195"/>
      <c r="C151" s="1195"/>
      <c r="D151" s="1123"/>
      <c r="E151" s="1123"/>
      <c r="F151" s="605" t="s">
        <v>4292</v>
      </c>
      <c r="G151" s="806" t="s">
        <v>4293</v>
      </c>
      <c r="H151" s="678" t="s">
        <v>125</v>
      </c>
      <c r="I151" s="806" t="s">
        <v>21</v>
      </c>
      <c r="J151" s="636" t="s">
        <v>21</v>
      </c>
      <c r="K151" s="918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27</v>
      </c>
      <c r="B152" s="610" t="s">
        <v>4569</v>
      </c>
      <c r="C152" s="808" t="str">
        <f>VLOOKUP((LEFT(B152,3)),'ships name'!A:C,2,FALSE)</f>
        <v>PORT KLANG VOYAGER</v>
      </c>
      <c r="D152" s="808" t="str">
        <f>VLOOKUP(C152,'ships name'!B:C,2,FALSE)</f>
        <v xml:space="preserve"> </v>
      </c>
      <c r="E152" s="653" t="str">
        <f>F152</f>
        <v>068N</v>
      </c>
      <c r="F152" s="610" t="str">
        <f>RIGHT(B152,3)&amp;"N"</f>
        <v>068N</v>
      </c>
      <c r="G152" s="808" t="s">
        <v>4731</v>
      </c>
      <c r="H152" s="667">
        <f>I152-1</f>
        <v>43647</v>
      </c>
      <c r="I152" s="667">
        <f>J152</f>
        <v>43648</v>
      </c>
      <c r="J152" s="687">
        <v>43648</v>
      </c>
      <c r="K152" s="914">
        <f>J152+4</f>
        <v>43652</v>
      </c>
      <c r="L152" s="687">
        <f>J152+5</f>
        <v>43653</v>
      </c>
      <c r="M152" s="915">
        <f>J152+8</f>
        <v>43656</v>
      </c>
      <c r="N152" s="320"/>
    </row>
    <row r="153" spans="1:19" s="290" customFormat="1" ht="19.899999999999999" customHeight="1">
      <c r="A153" s="644">
        <f>A152+1</f>
        <v>28</v>
      </c>
      <c r="B153" s="582" t="s">
        <v>4727</v>
      </c>
      <c r="C153" s="493" t="str">
        <f>VLOOKUP((LEFT(B153,3)),'ships name'!A:C,2,FALSE)</f>
        <v>TIM-S</v>
      </c>
      <c r="D153" s="808" t="str">
        <f>VLOOKUP(C153,'ships name'!B:C,2,FALSE)</f>
        <v xml:space="preserve"> </v>
      </c>
      <c r="E153" s="653" t="str">
        <f>F153</f>
        <v>875N</v>
      </c>
      <c r="F153" s="610" t="str">
        <f t="shared" ref="F153" si="117">RIGHT(B153,3)&amp;"N"</f>
        <v>875N</v>
      </c>
      <c r="G153" s="811" t="s">
        <v>4732</v>
      </c>
      <c r="H153" s="630">
        <f>I153-1</f>
        <v>43654</v>
      </c>
      <c r="I153" s="630">
        <f>J153</f>
        <v>43655</v>
      </c>
      <c r="J153" s="631">
        <f>J152+7</f>
        <v>43655</v>
      </c>
      <c r="K153" s="654">
        <f>J153+4</f>
        <v>43659</v>
      </c>
      <c r="L153" s="631">
        <f>J153+5</f>
        <v>43660</v>
      </c>
      <c r="M153" s="655">
        <f>J153+8</f>
        <v>43663</v>
      </c>
      <c r="N153" s="320"/>
    </row>
    <row r="154" spans="1:19" s="290" customFormat="1" ht="19.899999999999999" customHeight="1">
      <c r="A154" s="644">
        <f>A153+1</f>
        <v>29</v>
      </c>
      <c r="B154" s="582" t="s">
        <v>4728</v>
      </c>
      <c r="C154" s="493" t="str">
        <f>VLOOKUP((LEFT(B154,3)),'ships name'!A:C,2,FALSE)</f>
        <v>FESCO DIOMID</v>
      </c>
      <c r="D154" s="808" t="str">
        <f>VLOOKUP(C154,'ships name'!B:C,2,FALSE)</f>
        <v>远东宏伟</v>
      </c>
      <c r="E154" s="653" t="str">
        <f>F154</f>
        <v>318N</v>
      </c>
      <c r="F154" s="610" t="str">
        <f t="shared" ref="F154" si="118">RIGHT(B154,3)&amp;"N"</f>
        <v>318N</v>
      </c>
      <c r="G154" s="811" t="s">
        <v>4733</v>
      </c>
      <c r="H154" s="630">
        <f>I154-1</f>
        <v>43661</v>
      </c>
      <c r="I154" s="630">
        <f>J154</f>
        <v>43662</v>
      </c>
      <c r="J154" s="631">
        <f>J153+7</f>
        <v>43662</v>
      </c>
      <c r="K154" s="654">
        <f>J154+4</f>
        <v>43666</v>
      </c>
      <c r="L154" s="631">
        <f>J154+5</f>
        <v>43667</v>
      </c>
      <c r="M154" s="655">
        <f>J154+8</f>
        <v>43670</v>
      </c>
    </row>
    <row r="155" spans="1:19" s="290" customFormat="1" ht="19.899999999999999" customHeight="1">
      <c r="A155" s="644">
        <f>A154+1</f>
        <v>30</v>
      </c>
      <c r="B155" s="582" t="s">
        <v>4729</v>
      </c>
      <c r="C155" s="493" t="str">
        <f>VLOOKUP((LEFT(B155,3)),'ships name'!A:C,2,FALSE)</f>
        <v>PORT KLANG VOYAGER</v>
      </c>
      <c r="D155" s="808" t="str">
        <f>VLOOKUP(C155,'ships name'!B:C,2,FALSE)</f>
        <v xml:space="preserve"> </v>
      </c>
      <c r="E155" s="653" t="str">
        <f>F155</f>
        <v>080N</v>
      </c>
      <c r="F155" s="610" t="str">
        <f t="shared" ref="F155" si="119">RIGHT(B155,3)&amp;"N"</f>
        <v>080N</v>
      </c>
      <c r="G155" s="811" t="s">
        <v>4734</v>
      </c>
      <c r="H155" s="630">
        <f>I155-1</f>
        <v>43668</v>
      </c>
      <c r="I155" s="630">
        <f>J155</f>
        <v>43669</v>
      </c>
      <c r="J155" s="631">
        <f>J154+7</f>
        <v>43669</v>
      </c>
      <c r="K155" s="654">
        <f>J155+4</f>
        <v>43673</v>
      </c>
      <c r="L155" s="631">
        <f>J155+5</f>
        <v>43674</v>
      </c>
      <c r="M155" s="655">
        <f>J155+8</f>
        <v>43677</v>
      </c>
    </row>
    <row r="156" spans="1:19" s="290" customFormat="1" ht="19.899999999999999" customHeight="1" thickBot="1">
      <c r="A156" s="644">
        <f>A155+1</f>
        <v>31</v>
      </c>
      <c r="B156" s="669" t="s">
        <v>4730</v>
      </c>
      <c r="C156" s="511" t="str">
        <f>VLOOKUP((LEFT(B156,3)),'ships name'!A:C,2,FALSE)</f>
        <v>TIM-S</v>
      </c>
      <c r="D156" s="809" t="str">
        <f>VLOOKUP(C156,'ships name'!B:C,2,FALSE)</f>
        <v xml:space="preserve"> </v>
      </c>
      <c r="E156" s="690" t="str">
        <f>F156</f>
        <v>881N</v>
      </c>
      <c r="F156" s="614" t="str">
        <f t="shared" ref="F156" si="120">RIGHT(B156,3)&amp;"N"</f>
        <v>881N</v>
      </c>
      <c r="G156" s="809" t="s">
        <v>4735</v>
      </c>
      <c r="H156" s="647">
        <f>I156-1</f>
        <v>43675</v>
      </c>
      <c r="I156" s="647">
        <f>J156</f>
        <v>43676</v>
      </c>
      <c r="J156" s="682">
        <f>J155+7</f>
        <v>43676</v>
      </c>
      <c r="K156" s="691">
        <f>J156+4</f>
        <v>43680</v>
      </c>
      <c r="L156" s="643">
        <f>J156+5</f>
        <v>43681</v>
      </c>
      <c r="M156" s="643">
        <f>J156+8</f>
        <v>43684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10" t="s">
        <v>3727</v>
      </c>
      <c r="B158" s="1111"/>
      <c r="C158" s="1111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127" t="s">
        <v>2</v>
      </c>
      <c r="L158" s="1128"/>
      <c r="M158" s="1129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96" t="s">
        <v>3</v>
      </c>
      <c r="B159" s="1193" t="s">
        <v>4</v>
      </c>
      <c r="C159" s="1193" t="s">
        <v>5</v>
      </c>
      <c r="D159" s="1094" t="s">
        <v>4291</v>
      </c>
      <c r="E159" s="1095" t="s">
        <v>6</v>
      </c>
      <c r="F159" s="1096"/>
      <c r="G159" s="1097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97"/>
      <c r="B160" s="1194"/>
      <c r="C160" s="1194"/>
      <c r="D160" s="1122"/>
      <c r="E160" s="1122" t="s">
        <v>13</v>
      </c>
      <c r="F160" s="1098" t="s">
        <v>14</v>
      </c>
      <c r="G160" s="1099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98"/>
      <c r="B161" s="1195"/>
      <c r="C161" s="1195"/>
      <c r="D161" s="1123"/>
      <c r="E161" s="1123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27</v>
      </c>
      <c r="B162" s="610" t="s">
        <v>4570</v>
      </c>
      <c r="C162" s="493" t="str">
        <f>VLOOKUP((LEFT(B162,3)),'ships name'!A:C,2,FALSE)</f>
        <v>FESCO DALNEGORSK</v>
      </c>
      <c r="D162" s="808" t="str">
        <f>VLOOKUP(C162,'ships name'!B:C,2,FALSE)</f>
        <v xml:space="preserve"> </v>
      </c>
      <c r="E162" s="676" t="str">
        <f>TEXT((LEFT(F162,3)-1),"000")&amp;"W"</f>
        <v>011W</v>
      </c>
      <c r="F162" s="676" t="str">
        <f>RIGHT(B162,3)&amp;"E"</f>
        <v>012E</v>
      </c>
      <c r="G162" s="808" t="s">
        <v>4571</v>
      </c>
      <c r="H162" s="667">
        <f>I162-1</f>
        <v>43647</v>
      </c>
      <c r="I162" s="667">
        <f>J162-1</f>
        <v>43648</v>
      </c>
      <c r="J162" s="687">
        <v>43649</v>
      </c>
      <c r="K162" s="585">
        <f>J162+3</f>
        <v>43652</v>
      </c>
      <c r="L162" s="583">
        <f>J162+5</f>
        <v>43654</v>
      </c>
      <c r="M162" s="586">
        <f>J162+9</f>
        <v>43658</v>
      </c>
      <c r="N162" s="320"/>
    </row>
    <row r="163" spans="1:19" s="290" customFormat="1" ht="19.899999999999999" customHeight="1">
      <c r="A163" s="649">
        <f>A162+1</f>
        <v>28</v>
      </c>
      <c r="B163" s="582" t="s">
        <v>4740</v>
      </c>
      <c r="C163" s="493" t="str">
        <f>VLOOKUP((LEFT(B163,3)),'ships name'!A:C,2,FALSE)</f>
        <v>CALIDRIS</v>
      </c>
      <c r="D163" s="808">
        <f>VLOOKUP(C163,'ships name'!B:C,2,FALSE)</f>
        <v>0</v>
      </c>
      <c r="E163" s="658" t="str">
        <f t="shared" ref="E163:E166" si="121">TEXT((LEFT(F163,3)-1),"000")&amp;"W"</f>
        <v>275W</v>
      </c>
      <c r="F163" s="658" t="str">
        <f>RIGHT(B163,3)&amp;"E"</f>
        <v>276E</v>
      </c>
      <c r="G163" s="811" t="s">
        <v>4736</v>
      </c>
      <c r="H163" s="630">
        <f>I163-1</f>
        <v>43654</v>
      </c>
      <c r="I163" s="630">
        <f t="shared" ref="I163" si="122">J163-1</f>
        <v>43655</v>
      </c>
      <c r="J163" s="631">
        <f>J162+7</f>
        <v>43656</v>
      </c>
      <c r="K163" s="645">
        <f t="shared" ref="K163" si="123">J163+3</f>
        <v>43659</v>
      </c>
      <c r="L163" s="633">
        <f t="shared" ref="L163" si="124">J163+5</f>
        <v>43661</v>
      </c>
      <c r="M163" s="642">
        <f t="shared" ref="M163" si="125">J163+9</f>
        <v>43665</v>
      </c>
      <c r="N163" s="320"/>
    </row>
    <row r="164" spans="1:19" s="290" customFormat="1" ht="19.899999999999999" customHeight="1">
      <c r="A164" s="650">
        <f>A163+1</f>
        <v>29</v>
      </c>
      <c r="B164" s="582" t="s">
        <v>4741</v>
      </c>
      <c r="C164" s="493" t="str">
        <f>VLOOKUP((LEFT(B164,3)),'ships name'!A:C,2,FALSE)</f>
        <v>FESCO DALNEGORSK</v>
      </c>
      <c r="D164" s="808" t="str">
        <f>VLOOKUP(C164,'ships name'!B:C,2,FALSE)</f>
        <v xml:space="preserve"> </v>
      </c>
      <c r="E164" s="658" t="str">
        <f t="shared" si="121"/>
        <v>012W</v>
      </c>
      <c r="F164" s="658" t="str">
        <f>RIGHT(B164,3)&amp;"E"</f>
        <v>013E</v>
      </c>
      <c r="G164" s="811" t="s">
        <v>4737</v>
      </c>
      <c r="H164" s="630">
        <f>I164-1</f>
        <v>43661</v>
      </c>
      <c r="I164" s="630">
        <f t="shared" ref="I164" si="126">J164-1</f>
        <v>43662</v>
      </c>
      <c r="J164" s="631">
        <f>J163+7</f>
        <v>43663</v>
      </c>
      <c r="K164" s="645">
        <f t="shared" ref="K164" si="127">J164+3</f>
        <v>43666</v>
      </c>
      <c r="L164" s="633">
        <f t="shared" ref="L164" si="128">J164+5</f>
        <v>43668</v>
      </c>
      <c r="M164" s="642">
        <f t="shared" ref="M164" si="129">J164+9</f>
        <v>43672</v>
      </c>
    </row>
    <row r="165" spans="1:19" s="290" customFormat="1" ht="19.899999999999999" customHeight="1">
      <c r="A165" s="650">
        <f>A164+1</f>
        <v>30</v>
      </c>
      <c r="B165" s="582" t="s">
        <v>4742</v>
      </c>
      <c r="C165" s="493" t="str">
        <f>VLOOKUP((LEFT(B165,3)),'ships name'!A:C,2,FALSE)</f>
        <v>CALIDRIS</v>
      </c>
      <c r="D165" s="808">
        <f>VLOOKUP(C165,'ships name'!B:C,2,FALSE)</f>
        <v>0</v>
      </c>
      <c r="E165" s="658" t="str">
        <f t="shared" si="121"/>
        <v>276W</v>
      </c>
      <c r="F165" s="658" t="str">
        <f>RIGHT(B165,3)&amp;"E"</f>
        <v>277E</v>
      </c>
      <c r="G165" s="811" t="s">
        <v>4738</v>
      </c>
      <c r="H165" s="630">
        <f>I165-1</f>
        <v>43668</v>
      </c>
      <c r="I165" s="630">
        <f t="shared" ref="I165" si="130">J165-1</f>
        <v>43669</v>
      </c>
      <c r="J165" s="631">
        <f>J164+7</f>
        <v>43670</v>
      </c>
      <c r="K165" s="645">
        <f t="shared" ref="K165" si="131">J165+3</f>
        <v>43673</v>
      </c>
      <c r="L165" s="633">
        <f t="shared" ref="L165" si="132">J165+5</f>
        <v>43675</v>
      </c>
      <c r="M165" s="642">
        <f t="shared" ref="M165" si="133">J165+9</f>
        <v>43679</v>
      </c>
    </row>
    <row r="166" spans="1:19" s="290" customFormat="1" ht="19.899999999999999" customHeight="1" thickBot="1">
      <c r="A166" s="650">
        <f>A165+1</f>
        <v>31</v>
      </c>
      <c r="B166" s="582" t="s">
        <v>4743</v>
      </c>
      <c r="C166" s="814" t="str">
        <f>VLOOKUP((LEFT(B166,3)),'ships name'!A:C,2,FALSE)</f>
        <v>FESCO DALNEGORSK</v>
      </c>
      <c r="D166" s="814" t="str">
        <f>VLOOKUP(C166,'ships name'!B:C,2,FALSE)</f>
        <v xml:space="preserve"> </v>
      </c>
      <c r="E166" s="658" t="str">
        <f t="shared" si="121"/>
        <v>013W</v>
      </c>
      <c r="F166" s="658" t="str">
        <f>RIGHT(B166,3)&amp;"E"</f>
        <v>014E</v>
      </c>
      <c r="G166" s="809" t="s">
        <v>4739</v>
      </c>
      <c r="H166" s="630">
        <f>I166-1</f>
        <v>43675</v>
      </c>
      <c r="I166" s="630">
        <f t="shared" ref="I166" si="134">J166-1</f>
        <v>43676</v>
      </c>
      <c r="J166" s="656">
        <f>J165+7</f>
        <v>43677</v>
      </c>
      <c r="K166" s="919">
        <f t="shared" ref="K166" si="135">J166+3</f>
        <v>43680</v>
      </c>
      <c r="L166" s="630">
        <f t="shared" ref="L166" si="136">J166+5</f>
        <v>43682</v>
      </c>
      <c r="M166" s="631">
        <f t="shared" ref="M166" si="137">J166+9</f>
        <v>43686</v>
      </c>
    </row>
    <row r="167" spans="1:19" s="290" customFormat="1" ht="19.899999999999999" customHeight="1" thickBot="1">
      <c r="A167" s="920"/>
      <c r="B167" s="921"/>
      <c r="C167" s="922"/>
      <c r="D167" s="922"/>
      <c r="E167" s="923"/>
      <c r="F167" s="923"/>
      <c r="G167" s="923"/>
      <c r="H167" s="923"/>
      <c r="I167" s="924"/>
      <c r="J167" s="924"/>
      <c r="K167" s="925"/>
      <c r="L167" s="926"/>
      <c r="M167" s="926"/>
      <c r="N167" s="319"/>
      <c r="O167" s="319"/>
    </row>
    <row r="168" spans="1:19" s="103" customFormat="1" ht="25.9" customHeight="1" thickBot="1">
      <c r="A168" s="1110" t="s">
        <v>3484</v>
      </c>
      <c r="B168" s="1111"/>
      <c r="C168" s="1111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224" t="s">
        <v>2</v>
      </c>
      <c r="L168" s="1225"/>
      <c r="M168" s="1225"/>
      <c r="N168" s="1225"/>
      <c r="O168" s="1226"/>
      <c r="P168" s="362"/>
      <c r="Q168" s="362"/>
      <c r="R168" s="362"/>
      <c r="S168" s="362"/>
    </row>
    <row r="169" spans="1:19" s="290" customFormat="1" ht="19.899999999999999" customHeight="1">
      <c r="A169" s="1197" t="s">
        <v>3</v>
      </c>
      <c r="B169" s="1194" t="s">
        <v>4</v>
      </c>
      <c r="C169" s="1194" t="s">
        <v>5</v>
      </c>
      <c r="D169" s="1094" t="s">
        <v>4291</v>
      </c>
      <c r="E169" s="1095" t="s">
        <v>6</v>
      </c>
      <c r="F169" s="1096"/>
      <c r="G169" s="1097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97"/>
      <c r="B170" s="1194"/>
      <c r="C170" s="1194"/>
      <c r="D170" s="1122"/>
      <c r="E170" s="1122" t="s">
        <v>13</v>
      </c>
      <c r="F170" s="1098" t="s">
        <v>14</v>
      </c>
      <c r="G170" s="1099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98"/>
      <c r="B171" s="1195"/>
      <c r="C171" s="1195"/>
      <c r="D171" s="1123"/>
      <c r="E171" s="1123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28</v>
      </c>
      <c r="B172" s="595" t="s">
        <v>4744</v>
      </c>
      <c r="C172" s="479" t="str">
        <f>VLOOKUP(LEFT(B172,3),'ships name'!A:C,2,FALSE)</f>
        <v>NAVIOS AMARILLO</v>
      </c>
      <c r="D172" s="808" t="str">
        <f>VLOOKUP(C172,'ships name'!B:C,2,FALSE)</f>
        <v xml:space="preserve"> </v>
      </c>
      <c r="E172" s="676" t="str">
        <f>TEXT((LEFT(F172,3)-1),"000")&amp;"E"</f>
        <v>043E</v>
      </c>
      <c r="F172" s="676" t="str">
        <f>RIGHT(B172,3)&amp; "W"</f>
        <v>044W</v>
      </c>
      <c r="G172" s="491" t="s">
        <v>4749</v>
      </c>
      <c r="H172" s="583">
        <f>I172-1</f>
        <v>43652</v>
      </c>
      <c r="I172" s="583">
        <f>J172</f>
        <v>43653</v>
      </c>
      <c r="J172" s="586">
        <v>43653</v>
      </c>
      <c r="K172" s="652">
        <f>J172+3</f>
        <v>43656</v>
      </c>
      <c r="L172" s="583">
        <f>J172+11</f>
        <v>43664</v>
      </c>
      <c r="M172" s="583">
        <f>J172+13</f>
        <v>43666</v>
      </c>
      <c r="N172" s="583">
        <f>J172+20</f>
        <v>43673</v>
      </c>
      <c r="O172" s="586">
        <f>J172+22</f>
        <v>43675</v>
      </c>
    </row>
    <row r="173" spans="1:19" s="290" customFormat="1" ht="19.899999999999999" customHeight="1">
      <c r="A173" s="649">
        <f>A172+1</f>
        <v>29</v>
      </c>
      <c r="B173" s="582" t="s">
        <v>4745</v>
      </c>
      <c r="C173" s="490" t="str">
        <f>VLOOKUP(LEFT(B173,3),'ships name'!A:C,2,FALSE)</f>
        <v>DERBY D</v>
      </c>
      <c r="D173" s="808" t="str">
        <f>VLOOKUP(C173,'ships name'!B:C,2,FALSE)</f>
        <v xml:space="preserve"> </v>
      </c>
      <c r="E173" s="658" t="str">
        <f>TEXT((LEFT(F173,3)-1),"000")&amp;"E"</f>
        <v>064E</v>
      </c>
      <c r="F173" s="658" t="str">
        <f>RIGHT(B173,3)&amp; "W"</f>
        <v>065W</v>
      </c>
      <c r="G173" s="488" t="s">
        <v>4750</v>
      </c>
      <c r="H173" s="588">
        <f>I173-1</f>
        <v>43659</v>
      </c>
      <c r="I173" s="588">
        <f>J173</f>
        <v>43660</v>
      </c>
      <c r="J173" s="591">
        <f>J172+7</f>
        <v>43660</v>
      </c>
      <c r="K173" s="657">
        <f>J173+3</f>
        <v>43663</v>
      </c>
      <c r="L173" s="588">
        <f>J173+11</f>
        <v>43671</v>
      </c>
      <c r="M173" s="588">
        <f>J173+13</f>
        <v>43673</v>
      </c>
      <c r="N173" s="588">
        <f>J173+20</f>
        <v>43680</v>
      </c>
      <c r="O173" s="591">
        <f>J173+22</f>
        <v>43682</v>
      </c>
    </row>
    <row r="174" spans="1:19" s="290" customFormat="1" ht="19.899999999999999" customHeight="1">
      <c r="A174" s="650">
        <f>A173+1</f>
        <v>30</v>
      </c>
      <c r="B174" s="582" t="s">
        <v>4746</v>
      </c>
      <c r="C174" s="490" t="str">
        <f>VLOOKUP(LEFT(B174,3),'ships name'!A:C,2,FALSE)</f>
        <v>APL LOS ANGELES</v>
      </c>
      <c r="D174" s="808">
        <f>VLOOKUP(C174,'ships name'!B:C,2,FALSE)</f>
        <v>0</v>
      </c>
      <c r="E174" s="658" t="str">
        <f>TEXT((LEFT(F174,3)-1),"000")&amp;"E"</f>
        <v>288E</v>
      </c>
      <c r="F174" s="658" t="str">
        <f>RIGHT(B174,3)&amp; "W"</f>
        <v>289W</v>
      </c>
      <c r="G174" s="488" t="s">
        <v>4751</v>
      </c>
      <c r="H174" s="588">
        <f>I174-1</f>
        <v>43666</v>
      </c>
      <c r="I174" s="588">
        <f>J174</f>
        <v>43667</v>
      </c>
      <c r="J174" s="591">
        <f>J173+7</f>
        <v>43667</v>
      </c>
      <c r="K174" s="657">
        <f>J174+3</f>
        <v>43670</v>
      </c>
      <c r="L174" s="588">
        <f>J174+11</f>
        <v>43678</v>
      </c>
      <c r="M174" s="588">
        <f>J174+13</f>
        <v>43680</v>
      </c>
      <c r="N174" s="588">
        <f>J174+20</f>
        <v>43687</v>
      </c>
      <c r="O174" s="591">
        <f>J174+22</f>
        <v>43689</v>
      </c>
    </row>
    <row r="175" spans="1:19" s="290" customFormat="1" ht="19.899999999999999" customHeight="1">
      <c r="A175" s="650">
        <f>A174+1</f>
        <v>31</v>
      </c>
      <c r="B175" s="582" t="s">
        <v>4747</v>
      </c>
      <c r="C175" s="490" t="str">
        <f>VLOOKUP(LEFT(B175,3),'ships name'!A:C,2,FALSE)</f>
        <v>ARGOS</v>
      </c>
      <c r="D175" s="808" t="str">
        <f>VLOOKUP(C175,'ships name'!B:C,2,FALSE)</f>
        <v xml:space="preserve"> </v>
      </c>
      <c r="E175" s="658" t="str">
        <f>TEXT((LEFT(F175,3)-1),"000")&amp;"E"</f>
        <v>084E</v>
      </c>
      <c r="F175" s="658" t="str">
        <f>RIGHT(B175,3)&amp; "W"</f>
        <v>085W</v>
      </c>
      <c r="G175" s="488" t="s">
        <v>4752</v>
      </c>
      <c r="H175" s="588">
        <f>I175-1</f>
        <v>43673</v>
      </c>
      <c r="I175" s="588">
        <f>J175</f>
        <v>43674</v>
      </c>
      <c r="J175" s="591">
        <f>J174+7</f>
        <v>43674</v>
      </c>
      <c r="K175" s="657">
        <f>J175+3</f>
        <v>43677</v>
      </c>
      <c r="L175" s="588">
        <f>J175+11</f>
        <v>43685</v>
      </c>
      <c r="M175" s="588">
        <f>J175+13</f>
        <v>43687</v>
      </c>
      <c r="N175" s="588">
        <f>J175+20</f>
        <v>43694</v>
      </c>
      <c r="O175" s="591">
        <f>J175+22</f>
        <v>43696</v>
      </c>
    </row>
    <row r="176" spans="1:19" s="290" customFormat="1" ht="19.899999999999999" customHeight="1" thickBot="1">
      <c r="A176" s="661">
        <f>A175+1</f>
        <v>32</v>
      </c>
      <c r="B176" s="582" t="s">
        <v>4748</v>
      </c>
      <c r="C176" s="478" t="str">
        <f>VLOOKUP(LEFT(B176,3),'ships name'!A:C,2,FALSE)</f>
        <v>NAVIOS AMARILLO</v>
      </c>
      <c r="D176" s="814" t="str">
        <f>VLOOKUP(C176,'ships name'!B:C,2,FALSE)</f>
        <v xml:space="preserve"> </v>
      </c>
      <c r="E176" s="658" t="str">
        <f>TEXT((LEFT(F176,3)-1),"000")&amp;"E"</f>
        <v>051E</v>
      </c>
      <c r="F176" s="658" t="str">
        <f>RIGHT(B176,3)&amp; "W"</f>
        <v>052W</v>
      </c>
      <c r="G176" s="488" t="s">
        <v>4753</v>
      </c>
      <c r="H176" s="630">
        <f>I176-1</f>
        <v>43680</v>
      </c>
      <c r="I176" s="630">
        <f>J176</f>
        <v>43681</v>
      </c>
      <c r="J176" s="656">
        <f>J175+7</f>
        <v>43681</v>
      </c>
      <c r="K176" s="654">
        <f>J176+3</f>
        <v>43684</v>
      </c>
      <c r="L176" s="630">
        <f>J176+11</f>
        <v>43692</v>
      </c>
      <c r="M176" s="630">
        <f>J176+13</f>
        <v>43694</v>
      </c>
      <c r="N176" s="630">
        <f>J176+20</f>
        <v>43701</v>
      </c>
      <c r="O176" s="631">
        <f>J176+22</f>
        <v>43703</v>
      </c>
    </row>
    <row r="177" spans="1:19" s="103" customFormat="1" ht="25.9" customHeight="1" thickBot="1">
      <c r="A177" s="1131" t="s">
        <v>4068</v>
      </c>
      <c r="B177" s="1132"/>
      <c r="C177" s="1132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133" t="s">
        <v>2</v>
      </c>
      <c r="L177" s="1134"/>
      <c r="M177" s="1134"/>
      <c r="N177" s="1134"/>
      <c r="O177" s="1135"/>
      <c r="P177" s="452"/>
      <c r="Q177" s="452"/>
      <c r="R177" s="452"/>
      <c r="S177" s="452"/>
    </row>
    <row r="178" spans="1:19" s="290" customFormat="1" ht="19.899999999999999" customHeight="1">
      <c r="A178" s="1136" t="s">
        <v>3</v>
      </c>
      <c r="B178" s="1139" t="s">
        <v>4</v>
      </c>
      <c r="C178" s="1139" t="s">
        <v>5</v>
      </c>
      <c r="D178" s="1140" t="s">
        <v>4291</v>
      </c>
      <c r="E178" s="1140" t="s">
        <v>6</v>
      </c>
      <c r="F178" s="1140"/>
      <c r="G178" s="1140"/>
      <c r="H178" s="482" t="s">
        <v>7</v>
      </c>
      <c r="I178" s="482" t="s">
        <v>8</v>
      </c>
      <c r="J178" s="360" t="s">
        <v>9</v>
      </c>
      <c r="K178" s="995" t="s">
        <v>29</v>
      </c>
      <c r="L178" s="514" t="s">
        <v>4064</v>
      </c>
      <c r="M178" s="992" t="s">
        <v>4491</v>
      </c>
      <c r="N178" s="514"/>
      <c r="O178" s="355"/>
    </row>
    <row r="179" spans="1:19" s="290" customFormat="1" ht="19.899999999999999" customHeight="1">
      <c r="A179" s="1137"/>
      <c r="B179" s="1118"/>
      <c r="C179" s="1118"/>
      <c r="D179" s="1122"/>
      <c r="E179" s="1122" t="s">
        <v>13</v>
      </c>
      <c r="F179" s="1122" t="s">
        <v>14</v>
      </c>
      <c r="G179" s="1122"/>
      <c r="H179" s="411" t="s">
        <v>15</v>
      </c>
      <c r="I179" s="411" t="s">
        <v>16</v>
      </c>
      <c r="J179" s="344" t="s">
        <v>17</v>
      </c>
      <c r="K179" s="990" t="s">
        <v>4067</v>
      </c>
      <c r="L179" s="411" t="s">
        <v>4066</v>
      </c>
      <c r="M179" s="990" t="s">
        <v>4492</v>
      </c>
      <c r="N179" s="411"/>
      <c r="O179" s="412"/>
    </row>
    <row r="180" spans="1:19" s="290" customFormat="1" ht="19.899999999999999" customHeight="1" thickBot="1">
      <c r="A180" s="1138"/>
      <c r="B180" s="1119"/>
      <c r="C180" s="1119"/>
      <c r="D180" s="1123"/>
      <c r="E180" s="1123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1"/>
      <c r="L180" s="414"/>
      <c r="M180" s="414"/>
      <c r="N180" s="414"/>
      <c r="O180" s="415"/>
    </row>
    <row r="181" spans="1:19" s="290" customFormat="1" ht="19.899999999999999" customHeight="1">
      <c r="A181" s="650">
        <v>28</v>
      </c>
      <c r="B181" s="587" t="s">
        <v>4754</v>
      </c>
      <c r="C181" s="479" t="str">
        <f>VLOOKUP(LEFT(B181,3),'ships name'!A:C,2,FALSE)</f>
        <v>HORAI BRIDGE</v>
      </c>
      <c r="D181" s="808" t="str">
        <f>VLOOKUP(C181,'ships name'!B:C,2,FALSE)</f>
        <v xml:space="preserve"> </v>
      </c>
      <c r="E181" s="659" t="str">
        <f>TEXT((LEFT(F181,3)-1),"000")&amp;"E"</f>
        <v>008E</v>
      </c>
      <c r="F181" s="659" t="str">
        <f>RIGHT(B181,3)&amp; "W"</f>
        <v>009W</v>
      </c>
      <c r="G181" s="489" t="s">
        <v>4759</v>
      </c>
      <c r="H181" s="583">
        <f>I181-1</f>
        <v>43652</v>
      </c>
      <c r="I181" s="583">
        <f>J181</f>
        <v>43653</v>
      </c>
      <c r="J181" s="681">
        <v>43653</v>
      </c>
      <c r="K181" s="583">
        <f>J181+7</f>
        <v>43660</v>
      </c>
      <c r="L181" s="583">
        <f>J181+9</f>
        <v>43662</v>
      </c>
      <c r="M181" s="583">
        <f>J181+10</f>
        <v>43663</v>
      </c>
      <c r="N181" s="583"/>
      <c r="O181" s="586"/>
    </row>
    <row r="182" spans="1:19" s="290" customFormat="1" ht="19.899999999999999" customHeight="1">
      <c r="A182" s="649">
        <f>A181+1</f>
        <v>29</v>
      </c>
      <c r="B182" s="646" t="s">
        <v>4755</v>
      </c>
      <c r="C182" s="515" t="str">
        <f>VLOOKUP(LEFT(B182,3),'ships name'!A:C,2,FALSE)</f>
        <v>OPHELIA</v>
      </c>
      <c r="D182" s="808" t="str">
        <f>VLOOKUP(C182,'ships name'!B:C,2,FALSE)</f>
        <v xml:space="preserve"> </v>
      </c>
      <c r="E182" s="662" t="str">
        <f>TEXT((LEFT(F182,3)-1),"000")&amp;"E"</f>
        <v>379E</v>
      </c>
      <c r="F182" s="662" t="str">
        <f>RIGHT(B182,3)&amp; "W"</f>
        <v>380W</v>
      </c>
      <c r="G182" s="663" t="s">
        <v>4760</v>
      </c>
      <c r="H182" s="633">
        <f t="shared" ref="H182" si="138">I182-1</f>
        <v>43659</v>
      </c>
      <c r="I182" s="633">
        <f>J182</f>
        <v>43660</v>
      </c>
      <c r="J182" s="660">
        <f>J181+7</f>
        <v>43660</v>
      </c>
      <c r="K182" s="583">
        <f t="shared" ref="K182:K185" si="139">J182+7</f>
        <v>43667</v>
      </c>
      <c r="L182" s="583">
        <f t="shared" ref="L182:L185" si="140">J182+9</f>
        <v>43669</v>
      </c>
      <c r="M182" s="583">
        <f t="shared" ref="M182:M185" si="141">J182+10</f>
        <v>43670</v>
      </c>
      <c r="N182" s="633"/>
      <c r="O182" s="642"/>
    </row>
    <row r="183" spans="1:19" s="290" customFormat="1" ht="19.899999999999999" customHeight="1">
      <c r="A183" s="649">
        <f>A182+1</f>
        <v>30</v>
      </c>
      <c r="B183" s="646" t="s">
        <v>4756</v>
      </c>
      <c r="C183" s="515" t="str">
        <f>VLOOKUP(LEFT(B183,3),'ships name'!A:C,2,FALSE)</f>
        <v>MOUNT NICHOLSON</v>
      </c>
      <c r="D183" s="808" t="str">
        <f>VLOOKUP(C183,'ships name'!B:C,2,FALSE)</f>
        <v xml:space="preserve"> </v>
      </c>
      <c r="E183" s="662" t="str">
        <f>TEXT((LEFT(F183,3)-1),"000")&amp;"E"</f>
        <v>116E</v>
      </c>
      <c r="F183" s="662" t="str">
        <f>RIGHT(B183,3)&amp; "W"</f>
        <v>117W</v>
      </c>
      <c r="G183" s="663" t="s">
        <v>4761</v>
      </c>
      <c r="H183" s="633">
        <f t="shared" ref="H183" si="142">I183-1</f>
        <v>43666</v>
      </c>
      <c r="I183" s="633">
        <f>J183</f>
        <v>43667</v>
      </c>
      <c r="J183" s="660">
        <f>J182+7</f>
        <v>43667</v>
      </c>
      <c r="K183" s="583">
        <f t="shared" si="139"/>
        <v>43674</v>
      </c>
      <c r="L183" s="583">
        <f t="shared" si="140"/>
        <v>43676</v>
      </c>
      <c r="M183" s="583">
        <f t="shared" si="141"/>
        <v>43677</v>
      </c>
      <c r="N183" s="633"/>
      <c r="O183" s="642"/>
    </row>
    <row r="184" spans="1:19" s="290" customFormat="1" ht="19.899999999999999" customHeight="1">
      <c r="A184" s="649">
        <f>A183+1</f>
        <v>31</v>
      </c>
      <c r="B184" s="646" t="s">
        <v>4757</v>
      </c>
      <c r="C184" s="515" t="str">
        <f>VLOOKUP(LEFT(B184,3),'ships name'!A:C,2,FALSE)</f>
        <v>NORDPANTHER</v>
      </c>
      <c r="D184" s="808" t="str">
        <f>VLOOKUP(C184,'ships name'!B:C,2,FALSE)</f>
        <v xml:space="preserve"> </v>
      </c>
      <c r="E184" s="662" t="str">
        <f>TEXT((LEFT(F184,3)-1),"000")&amp;"E"</f>
        <v>121E</v>
      </c>
      <c r="F184" s="662" t="str">
        <f>RIGHT(B184,3)&amp; "W"</f>
        <v>122W</v>
      </c>
      <c r="G184" s="663" t="s">
        <v>4762</v>
      </c>
      <c r="H184" s="633">
        <f t="shared" ref="H184" si="143">I184-1</f>
        <v>43673</v>
      </c>
      <c r="I184" s="633">
        <f>J184</f>
        <v>43674</v>
      </c>
      <c r="J184" s="660">
        <f>J183+7</f>
        <v>43674</v>
      </c>
      <c r="K184" s="583">
        <f t="shared" si="139"/>
        <v>43681</v>
      </c>
      <c r="L184" s="583">
        <f t="shared" si="140"/>
        <v>43683</v>
      </c>
      <c r="M184" s="583">
        <f t="shared" si="141"/>
        <v>43684</v>
      </c>
      <c r="N184" s="633"/>
      <c r="O184" s="642"/>
    </row>
    <row r="185" spans="1:19" s="290" customFormat="1" ht="19.899999999999999" customHeight="1" thickBot="1">
      <c r="A185" s="649">
        <f>A184+1</f>
        <v>32</v>
      </c>
      <c r="B185" s="669" t="s">
        <v>4758</v>
      </c>
      <c r="C185" s="606" t="str">
        <f>VLOOKUP(LEFT(B185,3),'ships name'!A:C,2,FALSE)</f>
        <v>NORDPUMA</v>
      </c>
      <c r="D185" s="814" t="str">
        <f>VLOOKUP(C185,'ships name'!B:C,2,FALSE)</f>
        <v xml:space="preserve"> </v>
      </c>
      <c r="E185" s="670" t="str">
        <f>TEXT((LEFT(F185,3)-1),"000")&amp;"E"</f>
        <v>115E</v>
      </c>
      <c r="F185" s="670" t="str">
        <f>RIGHT(B185,3)&amp; "W"</f>
        <v>116W</v>
      </c>
      <c r="G185" s="671" t="s">
        <v>4763</v>
      </c>
      <c r="H185" s="647">
        <f t="shared" ref="H185" si="144">I185-1</f>
        <v>43680</v>
      </c>
      <c r="I185" s="647">
        <f>J185</f>
        <v>43681</v>
      </c>
      <c r="J185" s="682">
        <f>J184+7</f>
        <v>43681</v>
      </c>
      <c r="K185" s="583">
        <f t="shared" si="139"/>
        <v>43688</v>
      </c>
      <c r="L185" s="583">
        <f t="shared" si="140"/>
        <v>43690</v>
      </c>
      <c r="M185" s="583">
        <f t="shared" si="141"/>
        <v>43691</v>
      </c>
      <c r="N185" s="647"/>
      <c r="O185" s="643"/>
    </row>
    <row r="186" spans="1:19" s="103" customFormat="1" ht="25.9" customHeight="1" thickBot="1">
      <c r="A186" s="1131" t="s">
        <v>4470</v>
      </c>
      <c r="B186" s="1132"/>
      <c r="C186" s="1132"/>
      <c r="D186" s="984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133" t="s">
        <v>2</v>
      </c>
      <c r="L186" s="1134"/>
      <c r="M186" s="1134"/>
      <c r="N186" s="1134"/>
      <c r="O186" s="1135"/>
      <c r="P186" s="988"/>
      <c r="Q186" s="988"/>
      <c r="R186" s="988"/>
      <c r="S186" s="988"/>
    </row>
    <row r="187" spans="1:19" s="290" customFormat="1" ht="19.899999999999999" customHeight="1">
      <c r="A187" s="1136" t="s">
        <v>3</v>
      </c>
      <c r="B187" s="1139" t="s">
        <v>4</v>
      </c>
      <c r="C187" s="1139" t="s">
        <v>5</v>
      </c>
      <c r="D187" s="1140" t="s">
        <v>4291</v>
      </c>
      <c r="E187" s="1140" t="s">
        <v>6</v>
      </c>
      <c r="F187" s="1140"/>
      <c r="G187" s="1140"/>
      <c r="H187" s="983" t="s">
        <v>7</v>
      </c>
      <c r="I187" s="983" t="s">
        <v>8</v>
      </c>
      <c r="J187" s="360" t="s">
        <v>9</v>
      </c>
      <c r="K187" s="675" t="s">
        <v>4063</v>
      </c>
      <c r="L187" s="986" t="s">
        <v>3488</v>
      </c>
      <c r="M187" s="983"/>
      <c r="N187" s="986"/>
      <c r="O187" s="355"/>
    </row>
    <row r="188" spans="1:19" s="290" customFormat="1" ht="19.899999999999999" customHeight="1">
      <c r="A188" s="1137"/>
      <c r="B188" s="1118"/>
      <c r="C188" s="1118"/>
      <c r="D188" s="1122"/>
      <c r="E188" s="1122" t="s">
        <v>13</v>
      </c>
      <c r="F188" s="1122" t="s">
        <v>14</v>
      </c>
      <c r="G188" s="1122"/>
      <c r="H188" s="980" t="s">
        <v>15</v>
      </c>
      <c r="I188" s="980" t="s">
        <v>16</v>
      </c>
      <c r="J188" s="344" t="s">
        <v>17</v>
      </c>
      <c r="K188" s="410" t="s">
        <v>4065</v>
      </c>
      <c r="L188" s="980" t="s">
        <v>3491</v>
      </c>
      <c r="M188" s="980"/>
      <c r="N188" s="980"/>
      <c r="O188" s="412"/>
    </row>
    <row r="189" spans="1:19" s="290" customFormat="1" ht="19.899999999999999" customHeight="1" thickBot="1">
      <c r="A189" s="1138"/>
      <c r="B189" s="1119"/>
      <c r="C189" s="1119"/>
      <c r="D189" s="1123"/>
      <c r="E189" s="1123"/>
      <c r="F189" s="605" t="s">
        <v>4292</v>
      </c>
      <c r="G189" s="982" t="s">
        <v>4293</v>
      </c>
      <c r="H189" s="665" t="s">
        <v>4471</v>
      </c>
      <c r="I189" s="982" t="s">
        <v>219</v>
      </c>
      <c r="J189" s="636" t="s">
        <v>47</v>
      </c>
      <c r="K189" s="637"/>
      <c r="L189" s="981"/>
      <c r="M189" s="981"/>
      <c r="N189" s="981"/>
      <c r="O189" s="415"/>
    </row>
    <row r="190" spans="1:19" s="290" customFormat="1" ht="19.899999999999999" customHeight="1">
      <c r="A190" s="650">
        <v>27</v>
      </c>
      <c r="B190" s="587" t="s">
        <v>4572</v>
      </c>
      <c r="C190" s="479" t="str">
        <f>VLOOKUP(LEFT(B190,3),'ships name'!A:C,2,FALSE)</f>
        <v>MOUNT NICHOLSON</v>
      </c>
      <c r="D190" s="985" t="str">
        <f>VLOOKUP(C190,'ships name'!B:C,2,FALSE)</f>
        <v xml:space="preserve"> </v>
      </c>
      <c r="E190" s="659" t="str">
        <f>TEXT((LEFT(F190,3)-1),"000")&amp;"E"</f>
        <v>110E</v>
      </c>
      <c r="F190" s="659" t="str">
        <f>RIGHT(B190,3)&amp; "W"</f>
        <v>111W</v>
      </c>
      <c r="G190" s="489" t="s">
        <v>4576</v>
      </c>
      <c r="H190" s="583">
        <f>I190-1</f>
        <v>43646</v>
      </c>
      <c r="I190" s="583">
        <f>J190</f>
        <v>43647</v>
      </c>
      <c r="J190" s="681">
        <v>43647</v>
      </c>
      <c r="K190" s="585">
        <f>J190+7</f>
        <v>43654</v>
      </c>
      <c r="L190" s="583">
        <f>J190+12</f>
        <v>43659</v>
      </c>
      <c r="M190" s="583"/>
      <c r="N190" s="583"/>
      <c r="O190" s="586"/>
    </row>
    <row r="191" spans="1:19" s="290" customFormat="1" ht="19.899999999999999" customHeight="1">
      <c r="A191" s="649">
        <f>A190+1</f>
        <v>28</v>
      </c>
      <c r="B191" s="646" t="s">
        <v>4573</v>
      </c>
      <c r="C191" s="515" t="str">
        <f>VLOOKUP(LEFT(B191,3),'ships name'!A:C,2,FALSE)</f>
        <v>NORDPANTHER</v>
      </c>
      <c r="D191" s="985" t="str">
        <f>VLOOKUP(C191,'ships name'!B:C,2,FALSE)</f>
        <v xml:space="preserve"> </v>
      </c>
      <c r="E191" s="662" t="str">
        <f>TEXT((LEFT(F191,3)-1),"000")&amp;"E"</f>
        <v>115E</v>
      </c>
      <c r="F191" s="662" t="str">
        <f>RIGHT(B191,3)&amp; "W"</f>
        <v>116W</v>
      </c>
      <c r="G191" s="663" t="s">
        <v>4764</v>
      </c>
      <c r="H191" s="633">
        <f t="shared" ref="H191:H194" si="145">I191-1</f>
        <v>43653</v>
      </c>
      <c r="I191" s="633">
        <f>J191</f>
        <v>43654</v>
      </c>
      <c r="J191" s="660">
        <f>J190+7</f>
        <v>43654</v>
      </c>
      <c r="K191" s="585">
        <f t="shared" ref="K191:K194" si="146">J191+7</f>
        <v>43661</v>
      </c>
      <c r="L191" s="583">
        <f t="shared" ref="L191:L194" si="147">J191+12</f>
        <v>43666</v>
      </c>
      <c r="M191" s="633"/>
      <c r="N191" s="633"/>
      <c r="O191" s="642"/>
    </row>
    <row r="192" spans="1:19" s="290" customFormat="1" ht="19.899999999999999" customHeight="1">
      <c r="A192" s="649">
        <f>A191+1</f>
        <v>29</v>
      </c>
      <c r="B192" s="646" t="s">
        <v>4574</v>
      </c>
      <c r="C192" s="515" t="str">
        <f>VLOOKUP(LEFT(B192,3),'ships name'!A:C,2,FALSE)</f>
        <v>NORDPUMA</v>
      </c>
      <c r="D192" s="985" t="str">
        <f>VLOOKUP(C192,'ships name'!B:C,2,FALSE)</f>
        <v xml:space="preserve"> </v>
      </c>
      <c r="E192" s="662" t="str">
        <f>TEXT((LEFT(F192,3)-1),"000")&amp;"E"</f>
        <v>109E</v>
      </c>
      <c r="F192" s="662" t="str">
        <f>RIGHT(B192,3)&amp; "W"</f>
        <v>110W</v>
      </c>
      <c r="G192" s="663" t="s">
        <v>4765</v>
      </c>
      <c r="H192" s="633">
        <f t="shared" si="145"/>
        <v>43660</v>
      </c>
      <c r="I192" s="633">
        <f>J192</f>
        <v>43661</v>
      </c>
      <c r="J192" s="660">
        <f>J191+7</f>
        <v>43661</v>
      </c>
      <c r="K192" s="585">
        <f t="shared" si="146"/>
        <v>43668</v>
      </c>
      <c r="L192" s="583">
        <f t="shared" si="147"/>
        <v>43673</v>
      </c>
      <c r="M192" s="633"/>
      <c r="N192" s="633"/>
      <c r="O192" s="642"/>
    </row>
    <row r="193" spans="1:19" s="290" customFormat="1" ht="19.899999999999999" customHeight="1">
      <c r="A193" s="649">
        <f>A192+1</f>
        <v>30</v>
      </c>
      <c r="B193" s="646" t="s">
        <v>4575</v>
      </c>
      <c r="C193" s="515" t="str">
        <f>VLOOKUP(LEFT(B193,3),'ships name'!A:C,2,FALSE)</f>
        <v>BELAWAN</v>
      </c>
      <c r="D193" s="985" t="str">
        <f>VLOOKUP(C193,'ships name'!B:C,2,FALSE)</f>
        <v xml:space="preserve"> </v>
      </c>
      <c r="E193" s="662" t="str">
        <f>TEXT((LEFT(F193,3)-1),"000")&amp;"E"</f>
        <v>018E</v>
      </c>
      <c r="F193" s="662" t="str">
        <f>RIGHT(B193,3)&amp; "W"</f>
        <v>019W</v>
      </c>
      <c r="G193" s="663" t="s">
        <v>4766</v>
      </c>
      <c r="H193" s="633">
        <f t="shared" si="145"/>
        <v>43667</v>
      </c>
      <c r="I193" s="633">
        <f>J193</f>
        <v>43668</v>
      </c>
      <c r="J193" s="660">
        <f>J192+7</f>
        <v>43668</v>
      </c>
      <c r="K193" s="585">
        <f t="shared" si="146"/>
        <v>43675</v>
      </c>
      <c r="L193" s="583">
        <f t="shared" si="147"/>
        <v>43680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31</v>
      </c>
      <c r="B194" s="669" t="s">
        <v>4754</v>
      </c>
      <c r="C194" s="606" t="str">
        <f>VLOOKUP(LEFT(B194,3),'ships name'!A:C,2,FALSE)</f>
        <v>HORAI BRIDGE</v>
      </c>
      <c r="D194" s="987" t="str">
        <f>VLOOKUP(C194,'ships name'!B:C,2,FALSE)</f>
        <v xml:space="preserve"> </v>
      </c>
      <c r="E194" s="670" t="str">
        <f>TEXT((LEFT(F194,3)-1),"000")&amp;"E"</f>
        <v>008E</v>
      </c>
      <c r="F194" s="670" t="str">
        <f>RIGHT(B194,3)&amp; "W"</f>
        <v>009W</v>
      </c>
      <c r="G194" s="671" t="s">
        <v>4767</v>
      </c>
      <c r="H194" s="647">
        <f t="shared" si="145"/>
        <v>43674</v>
      </c>
      <c r="I194" s="647">
        <f>J194</f>
        <v>43675</v>
      </c>
      <c r="J194" s="682">
        <f>J193+7</f>
        <v>43675</v>
      </c>
      <c r="K194" s="585">
        <f t="shared" si="146"/>
        <v>43682</v>
      </c>
      <c r="L194" s="583">
        <f t="shared" si="147"/>
        <v>43687</v>
      </c>
      <c r="M194" s="647"/>
      <c r="N194" s="647"/>
      <c r="O194" s="643"/>
    </row>
    <row r="195" spans="1:19" s="103" customFormat="1" ht="25.9" hidden="1" customHeight="1" thickBot="1">
      <c r="A195" s="788" t="s">
        <v>4453</v>
      </c>
      <c r="B195" s="673"/>
      <c r="C195" s="673"/>
      <c r="D195" s="973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133" t="s">
        <v>2</v>
      </c>
      <c r="L195" s="1134"/>
      <c r="M195" s="1134"/>
      <c r="N195" s="1134"/>
      <c r="O195" s="1135"/>
      <c r="P195" s="978"/>
      <c r="Q195" s="978"/>
      <c r="R195" s="978"/>
      <c r="S195" s="978"/>
    </row>
    <row r="196" spans="1:19" s="290" customFormat="1" ht="19.899999999999999" hidden="1" customHeight="1">
      <c r="A196" s="1136" t="s">
        <v>3</v>
      </c>
      <c r="B196" s="1139" t="s">
        <v>4</v>
      </c>
      <c r="C196" s="1139" t="s">
        <v>5</v>
      </c>
      <c r="D196" s="1140" t="s">
        <v>4291</v>
      </c>
      <c r="E196" s="1140" t="s">
        <v>6</v>
      </c>
      <c r="F196" s="1140"/>
      <c r="G196" s="1140"/>
      <c r="H196" s="974" t="s">
        <v>7</v>
      </c>
      <c r="I196" s="974" t="s">
        <v>8</v>
      </c>
      <c r="J196" s="360" t="s">
        <v>9</v>
      </c>
      <c r="K196" s="675" t="s">
        <v>3316</v>
      </c>
      <c r="L196" s="976" t="s">
        <v>4461</v>
      </c>
      <c r="M196" s="974"/>
      <c r="N196" s="976"/>
      <c r="O196" s="355"/>
    </row>
    <row r="197" spans="1:19" s="290" customFormat="1" ht="19.899999999999999" hidden="1" customHeight="1">
      <c r="A197" s="1137"/>
      <c r="B197" s="1118"/>
      <c r="C197" s="1118"/>
      <c r="D197" s="1122"/>
      <c r="E197" s="1122" t="s">
        <v>13</v>
      </c>
      <c r="F197" s="1122" t="s">
        <v>14</v>
      </c>
      <c r="G197" s="1122"/>
      <c r="H197" s="970" t="s">
        <v>15</v>
      </c>
      <c r="I197" s="970" t="s">
        <v>16</v>
      </c>
      <c r="J197" s="344" t="s">
        <v>17</v>
      </c>
      <c r="K197" s="410" t="s">
        <v>144</v>
      </c>
      <c r="L197" s="970" t="s">
        <v>4462</v>
      </c>
      <c r="M197" s="970"/>
      <c r="N197" s="970"/>
      <c r="O197" s="412"/>
    </row>
    <row r="198" spans="1:19" s="290" customFormat="1" ht="19.899999999999999" hidden="1" customHeight="1" thickBot="1">
      <c r="A198" s="1138"/>
      <c r="B198" s="1119"/>
      <c r="C198" s="1119"/>
      <c r="D198" s="1123"/>
      <c r="E198" s="1123"/>
      <c r="F198" s="605" t="s">
        <v>4292</v>
      </c>
      <c r="G198" s="972" t="s">
        <v>4293</v>
      </c>
      <c r="H198" s="665" t="s">
        <v>4454</v>
      </c>
      <c r="I198" s="972" t="s">
        <v>47</v>
      </c>
      <c r="J198" s="636" t="s">
        <v>126</v>
      </c>
      <c r="K198" s="637"/>
      <c r="L198" s="971"/>
      <c r="M198" s="971"/>
      <c r="N198" s="971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4495</v>
      </c>
      <c r="D199" s="975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4458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5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4459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4455</v>
      </c>
      <c r="C201" s="515" t="str">
        <f>VLOOKUP(LEFT(B201,3),'ships name'!A:C,2,FALSE)</f>
        <v>YM KEELUNG</v>
      </c>
      <c r="D201" s="975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4460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4496</v>
      </c>
      <c r="C202" s="515" t="str">
        <f>VLOOKUP(LEFT(B202,3),'ships name'!A:C,2,FALSE)</f>
        <v>ZIM KINGSTON</v>
      </c>
      <c r="D202" s="975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4493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7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4494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13" zoomScale="85" zoomScaleNormal="85" workbookViewId="0">
      <selection activeCell="R20" sqref="R20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  <c r="O2" s="1271"/>
      <c r="P2" s="1271"/>
    </row>
    <row r="3" spans="1:20" ht="28.15" customHeight="1">
      <c r="A3" s="1101"/>
      <c r="B3" s="1101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  <c r="N3" s="1101"/>
      <c r="O3" s="1101"/>
      <c r="P3" s="1101"/>
    </row>
    <row r="4" spans="1:20" ht="28.15" customHeight="1">
      <c r="A4" s="1272" t="str">
        <f>IA!A4</f>
        <v>2019年07月船期表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  <c r="O4" s="1272"/>
      <c r="P4" s="1272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73" t="s">
        <v>3923</v>
      </c>
      <c r="B8" s="1274"/>
      <c r="C8" s="1274"/>
      <c r="D8" s="528"/>
      <c r="E8" s="1275" t="s">
        <v>262</v>
      </c>
      <c r="F8" s="1275"/>
      <c r="G8" s="529"/>
      <c r="H8" s="226" t="s">
        <v>490</v>
      </c>
      <c r="I8" s="226" t="s">
        <v>75</v>
      </c>
      <c r="J8" s="226" t="s">
        <v>493</v>
      </c>
      <c r="K8" s="1280" t="s">
        <v>2</v>
      </c>
      <c r="L8" s="1281"/>
      <c r="M8" s="1281"/>
      <c r="N8" s="1281"/>
      <c r="O8" s="1282"/>
      <c r="T8" s="276"/>
    </row>
    <row r="9" spans="1:20" s="103" customFormat="1" ht="19.899999999999999" customHeight="1">
      <c r="A9" s="1278" t="s">
        <v>3</v>
      </c>
      <c r="B9" s="1276" t="s">
        <v>4</v>
      </c>
      <c r="C9" s="1276" t="s">
        <v>5</v>
      </c>
      <c r="D9" s="1140" t="s">
        <v>4291</v>
      </c>
      <c r="E9" s="1143" t="s">
        <v>6</v>
      </c>
      <c r="F9" s="1144"/>
      <c r="G9" s="1145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78"/>
      <c r="B10" s="1276"/>
      <c r="C10" s="1276"/>
      <c r="D10" s="1122"/>
      <c r="E10" s="1122" t="s">
        <v>13</v>
      </c>
      <c r="F10" s="1098" t="s">
        <v>14</v>
      </c>
      <c r="G10" s="1099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79"/>
      <c r="B11" s="1277"/>
      <c r="C11" s="1277"/>
      <c r="D11" s="1179"/>
      <c r="E11" s="1123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27</v>
      </c>
      <c r="B12" s="715" t="s">
        <v>4577</v>
      </c>
      <c r="C12" s="531" t="str">
        <f>VLOOKUP(LEFT(B12,3),'ships name'!A:C,2,FALSE)</f>
        <v>CMA CGM ESTELLE</v>
      </c>
      <c r="D12" s="811" t="str">
        <f>VLOOKUP(C12,'ships name'!B:C,2,FALSE)</f>
        <v>美总埃斯特尔</v>
      </c>
      <c r="E12" s="710" t="str">
        <f>F12</f>
        <v>0JX2XE</v>
      </c>
      <c r="F12" s="710" t="str">
        <f>LEFT(G12,6)</f>
        <v>0JX2XE</v>
      </c>
      <c r="G12" s="710" t="s">
        <v>4578</v>
      </c>
      <c r="H12" s="710">
        <f>J12-2</f>
        <v>43647</v>
      </c>
      <c r="I12" s="710">
        <f>J12-1</f>
        <v>43648</v>
      </c>
      <c r="J12" s="710">
        <v>43649</v>
      </c>
      <c r="K12" s="710">
        <f>J12+21</f>
        <v>43670</v>
      </c>
      <c r="L12" s="710">
        <f>J12+22</f>
        <v>43671</v>
      </c>
      <c r="M12" s="710">
        <f>J12+27</f>
        <v>43676</v>
      </c>
      <c r="N12" s="710">
        <f>J12+32</f>
        <v>43681</v>
      </c>
      <c r="O12" s="710">
        <f>J12+35</f>
        <v>43684</v>
      </c>
    </row>
    <row r="13" spans="1:20" s="103" customFormat="1" ht="19.899999999999999" customHeight="1">
      <c r="A13" s="617">
        <f>A12+1</f>
        <v>28</v>
      </c>
      <c r="B13" s="732" t="s">
        <v>4942</v>
      </c>
      <c r="C13" s="538" t="str">
        <f>VLOOKUP(LEFT(B13,3),'ships name'!A:C,2,FALSE)</f>
        <v>SAN FELIPE</v>
      </c>
      <c r="D13" s="808">
        <f>VLOOKUP(C13,'ships name'!B:C,2,FALSE)</f>
        <v>0</v>
      </c>
      <c r="E13" s="710" t="str">
        <f t="shared" ref="E13:E16" si="0">F13</f>
        <v>0JX2ZE</v>
      </c>
      <c r="F13" s="710" t="str">
        <f t="shared" ref="F13:F16" si="1">LEFT(G13,6)</f>
        <v>0JX2ZE</v>
      </c>
      <c r="G13" s="716" t="s">
        <v>4771</v>
      </c>
      <c r="H13" s="716">
        <f t="shared" ref="H13" si="2">J13-2</f>
        <v>43654</v>
      </c>
      <c r="I13" s="716">
        <f t="shared" ref="I13" si="3">J13-1</f>
        <v>43655</v>
      </c>
      <c r="J13" s="716">
        <f>J12+7</f>
        <v>43656</v>
      </c>
      <c r="K13" s="710">
        <f t="shared" ref="K13:K16" si="4">J13+21</f>
        <v>43677</v>
      </c>
      <c r="L13" s="710">
        <f t="shared" ref="L13:L16" si="5">J13+22</f>
        <v>43678</v>
      </c>
      <c r="M13" s="710">
        <f t="shared" ref="M13:M16" si="6">J13+27</f>
        <v>43683</v>
      </c>
      <c r="N13" s="710">
        <f t="shared" ref="N13:N16" si="7">J13+32</f>
        <v>43688</v>
      </c>
      <c r="O13" s="710">
        <f t="shared" ref="O13:O16" si="8">J13+35</f>
        <v>43691</v>
      </c>
    </row>
    <row r="14" spans="1:20" s="103" customFormat="1" ht="19.899999999999999" customHeight="1">
      <c r="A14" s="617">
        <f>A13+1</f>
        <v>29</v>
      </c>
      <c r="B14" s="732" t="s">
        <v>4768</v>
      </c>
      <c r="C14" s="538" t="str">
        <f>VLOOKUP(LEFT(B14,3),'ships name'!A:C,2,FALSE)</f>
        <v>CMA CGM TIGRIS</v>
      </c>
      <c r="D14" s="808" t="str">
        <f>VLOOKUP(C14,'ships name'!B:C,2,FALSE)</f>
        <v>美总新底格里斯河</v>
      </c>
      <c r="E14" s="710" t="str">
        <f t="shared" si="0"/>
        <v>0JX31E</v>
      </c>
      <c r="F14" s="710" t="str">
        <f t="shared" si="1"/>
        <v>0JX31E</v>
      </c>
      <c r="G14" s="716" t="s">
        <v>4772</v>
      </c>
      <c r="H14" s="716">
        <f t="shared" ref="H14" si="9">J14-2</f>
        <v>43661</v>
      </c>
      <c r="I14" s="716">
        <f t="shared" ref="I14" si="10">J14-1</f>
        <v>43662</v>
      </c>
      <c r="J14" s="716">
        <f>J13+7</f>
        <v>43663</v>
      </c>
      <c r="K14" s="710">
        <f t="shared" si="4"/>
        <v>43684</v>
      </c>
      <c r="L14" s="710">
        <f t="shared" si="5"/>
        <v>43685</v>
      </c>
      <c r="M14" s="710">
        <f t="shared" si="6"/>
        <v>43690</v>
      </c>
      <c r="N14" s="710">
        <f t="shared" si="7"/>
        <v>43695</v>
      </c>
      <c r="O14" s="710">
        <f t="shared" si="8"/>
        <v>43698</v>
      </c>
    </row>
    <row r="15" spans="1:20" s="103" customFormat="1" ht="19.899999999999999" customHeight="1">
      <c r="A15" s="617">
        <f>A14+1</f>
        <v>30</v>
      </c>
      <c r="B15" s="732" t="s">
        <v>4769</v>
      </c>
      <c r="C15" s="538" t="str">
        <f>VLOOKUP(LEFT(B15,3),'ships name'!A:C,2,FALSE)</f>
        <v>CMA CGM JACQUES JOSEPH</v>
      </c>
      <c r="D15" s="808" t="str">
        <f>VLOOKUP(C15,'ships name'!B:C,2,FALSE)</f>
        <v xml:space="preserve"> </v>
      </c>
      <c r="E15" s="710" t="str">
        <f t="shared" si="0"/>
        <v>0JX33E</v>
      </c>
      <c r="F15" s="710" t="str">
        <f t="shared" si="1"/>
        <v>0JX33E</v>
      </c>
      <c r="G15" s="716" t="s">
        <v>4773</v>
      </c>
      <c r="H15" s="716">
        <f t="shared" ref="H15" si="11">J15-2</f>
        <v>43668</v>
      </c>
      <c r="I15" s="716">
        <f t="shared" ref="I15" si="12">J15-1</f>
        <v>43669</v>
      </c>
      <c r="J15" s="716">
        <f>J14+7</f>
        <v>43670</v>
      </c>
      <c r="K15" s="710">
        <f t="shared" si="4"/>
        <v>43691</v>
      </c>
      <c r="L15" s="710">
        <f t="shared" si="5"/>
        <v>43692</v>
      </c>
      <c r="M15" s="710">
        <f t="shared" si="6"/>
        <v>43697</v>
      </c>
      <c r="N15" s="710">
        <f t="shared" si="7"/>
        <v>43702</v>
      </c>
      <c r="O15" s="710">
        <f t="shared" si="8"/>
        <v>43705</v>
      </c>
    </row>
    <row r="16" spans="1:20" s="103" customFormat="1" ht="19.899999999999999" customHeight="1">
      <c r="A16" s="617">
        <f>A15+1</f>
        <v>31</v>
      </c>
      <c r="B16" s="732" t="s">
        <v>4770</v>
      </c>
      <c r="C16" s="538" t="str">
        <f>VLOOKUP(LEFT(B16,3),'ships name'!A:C,2,FALSE)</f>
        <v>CMA CGM MISSISSIPPI</v>
      </c>
      <c r="D16" s="808" t="str">
        <f>VLOOKUP(C16,'ships name'!B:C,2,FALSE)</f>
        <v>达飞密西西比</v>
      </c>
      <c r="E16" s="710" t="str">
        <f t="shared" si="0"/>
        <v>0JX35E</v>
      </c>
      <c r="F16" s="710" t="str">
        <f t="shared" si="1"/>
        <v>0JX35E</v>
      </c>
      <c r="G16" s="716" t="s">
        <v>4774</v>
      </c>
      <c r="H16" s="716">
        <f t="shared" ref="H16" si="13">J16-2</f>
        <v>43675</v>
      </c>
      <c r="I16" s="716">
        <f t="shared" ref="I16" si="14">J16-1</f>
        <v>43676</v>
      </c>
      <c r="J16" s="716">
        <f>J15+7</f>
        <v>43677</v>
      </c>
      <c r="K16" s="710">
        <f t="shared" si="4"/>
        <v>43698</v>
      </c>
      <c r="L16" s="710">
        <f t="shared" si="5"/>
        <v>43699</v>
      </c>
      <c r="M16" s="710">
        <f t="shared" si="6"/>
        <v>43704</v>
      </c>
      <c r="N16" s="710">
        <f t="shared" si="7"/>
        <v>43709</v>
      </c>
      <c r="O16" s="710">
        <f t="shared" si="8"/>
        <v>43712</v>
      </c>
    </row>
    <row r="17" spans="1:20" ht="21.75" customHeight="1" thickBot="1">
      <c r="B17" s="429"/>
    </row>
    <row r="18" spans="1:20" s="100" customFormat="1" ht="25.9" customHeight="1" thickBot="1">
      <c r="A18" s="1273" t="s">
        <v>3922</v>
      </c>
      <c r="B18" s="1274"/>
      <c r="C18" s="1274"/>
      <c r="D18" s="528"/>
      <c r="E18" s="1275" t="s">
        <v>262</v>
      </c>
      <c r="F18" s="1275"/>
      <c r="G18" s="529"/>
      <c r="H18" s="226" t="s">
        <v>3080</v>
      </c>
      <c r="I18" s="226" t="s">
        <v>75</v>
      </c>
      <c r="J18" s="226" t="s">
        <v>493</v>
      </c>
      <c r="K18" s="1280" t="s">
        <v>2</v>
      </c>
      <c r="L18" s="1281"/>
      <c r="M18" s="1281"/>
      <c r="N18" s="1281"/>
      <c r="O18" s="1282"/>
      <c r="T18" s="276"/>
    </row>
    <row r="19" spans="1:20" s="103" customFormat="1" ht="19.899999999999999" customHeight="1">
      <c r="A19" s="1278" t="s">
        <v>3</v>
      </c>
      <c r="B19" s="1276" t="s">
        <v>4</v>
      </c>
      <c r="C19" s="1276" t="s">
        <v>5</v>
      </c>
      <c r="D19" s="1140" t="s">
        <v>4291</v>
      </c>
      <c r="E19" s="1143" t="s">
        <v>6</v>
      </c>
      <c r="F19" s="1144"/>
      <c r="G19" s="1145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78"/>
      <c r="B20" s="1276"/>
      <c r="C20" s="1276"/>
      <c r="D20" s="1122"/>
      <c r="E20" s="1122" t="s">
        <v>13</v>
      </c>
      <c r="F20" s="1098" t="s">
        <v>14</v>
      </c>
      <c r="G20" s="1099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79"/>
      <c r="B21" s="1277"/>
      <c r="C21" s="1277"/>
      <c r="D21" s="1123"/>
      <c r="E21" s="1123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28</v>
      </c>
      <c r="B22" s="715" t="s">
        <v>4775</v>
      </c>
      <c r="C22" s="531" t="str">
        <f>VLOOKUP(LEFT(B22,3),'ships name'!A:C,2,FALSE)</f>
        <v>VALUE</v>
      </c>
      <c r="D22" s="811" t="str">
        <f>VLOOKUP(C22,'ships name'!B:C,2,FALSE)</f>
        <v xml:space="preserve"> </v>
      </c>
      <c r="E22" s="710" t="str">
        <f>LEFT(F22,3)-1&amp;"W"</f>
        <v>3W</v>
      </c>
      <c r="F22" s="722" t="str">
        <f>RIGHT(B22,3)&amp;"E"</f>
        <v>004E</v>
      </c>
      <c r="G22" s="722" t="s">
        <v>4779</v>
      </c>
      <c r="H22" s="710">
        <f>J22-2</f>
        <v>43651</v>
      </c>
      <c r="I22" s="710">
        <f>J22-1</f>
        <v>43652</v>
      </c>
      <c r="J22" s="710">
        <v>43653</v>
      </c>
      <c r="K22" s="710">
        <f>J22+18</f>
        <v>43671</v>
      </c>
      <c r="L22" s="710">
        <f>J22+27</f>
        <v>43680</v>
      </c>
      <c r="M22" s="710">
        <f>J22+31</f>
        <v>43684</v>
      </c>
      <c r="N22" s="710">
        <f>J22+36</f>
        <v>43689</v>
      </c>
      <c r="O22" s="710"/>
    </row>
    <row r="23" spans="1:20" s="103" customFormat="1" ht="19.899999999999999" customHeight="1">
      <c r="A23" s="617">
        <f>A22+1</f>
        <v>29</v>
      </c>
      <c r="B23" s="732" t="s">
        <v>4776</v>
      </c>
      <c r="C23" s="538" t="str">
        <f>VLOOKUP(LEFT(B23,3),'ships name'!A:C,2,FALSE)</f>
        <v>YM UNANIMITY</v>
      </c>
      <c r="D23" s="808" t="str">
        <f>VLOOKUP(C23,'ships name'!B:C,2,FALSE)</f>
        <v xml:space="preserve"> </v>
      </c>
      <c r="E23" s="716" t="str">
        <f t="shared" ref="E23" si="15">LEFT(F23,3)-1&amp;"W"</f>
        <v>41W</v>
      </c>
      <c r="F23" s="732" t="str">
        <f t="shared" ref="F23" si="16">RIGHT(B23,3)&amp;"E"</f>
        <v>042E</v>
      </c>
      <c r="G23" s="732" t="s">
        <v>4780</v>
      </c>
      <c r="H23" s="716">
        <f t="shared" ref="H23" si="17">J23-2</f>
        <v>43658</v>
      </c>
      <c r="I23" s="716">
        <f t="shared" ref="I23" si="18">J23-1</f>
        <v>43659</v>
      </c>
      <c r="J23" s="716">
        <f>J22+7</f>
        <v>43660</v>
      </c>
      <c r="K23" s="716">
        <f t="shared" ref="K23" si="19">J23+18</f>
        <v>43678</v>
      </c>
      <c r="L23" s="716">
        <f t="shared" ref="L23" si="20">J23+27</f>
        <v>43687</v>
      </c>
      <c r="M23" s="716">
        <f t="shared" ref="M23" si="21">J23+31</f>
        <v>43691</v>
      </c>
      <c r="N23" s="716">
        <f t="shared" ref="N23" si="22">J23+36</f>
        <v>43696</v>
      </c>
      <c r="O23" s="716"/>
    </row>
    <row r="24" spans="1:20" s="103" customFormat="1" ht="19.899999999999999" customHeight="1">
      <c r="A24" s="617">
        <f>A23+1</f>
        <v>30</v>
      </c>
      <c r="B24" s="732" t="s">
        <v>4777</v>
      </c>
      <c r="C24" s="538" t="str">
        <f>VLOOKUP(LEFT(B24,3),'ships name'!A:C,2,FALSE)</f>
        <v>SEROJA TIGA</v>
      </c>
      <c r="D24" s="808" t="str">
        <f>VLOOKUP(C24,'ships name'!B:C,2,FALSE)</f>
        <v>TBA</v>
      </c>
      <c r="E24" s="716" t="str">
        <f t="shared" ref="E24" si="23">LEFT(F24,3)-1&amp;"W"</f>
        <v>3W</v>
      </c>
      <c r="F24" s="731" t="str">
        <f t="shared" ref="F24" si="24">RIGHT(B24,3)&amp;"E"</f>
        <v>004E</v>
      </c>
      <c r="G24" s="731" t="s">
        <v>4781</v>
      </c>
      <c r="H24" s="716">
        <f t="shared" ref="H24" si="25">J24-2</f>
        <v>43665</v>
      </c>
      <c r="I24" s="716">
        <f t="shared" ref="I24" si="26">J24-1</f>
        <v>43666</v>
      </c>
      <c r="J24" s="716">
        <f>J23+7</f>
        <v>43667</v>
      </c>
      <c r="K24" s="716">
        <f t="shared" ref="K24" si="27">J24+18</f>
        <v>43685</v>
      </c>
      <c r="L24" s="716">
        <f t="shared" ref="L24" si="28">J24+27</f>
        <v>43694</v>
      </c>
      <c r="M24" s="716">
        <f t="shared" ref="M24" si="29">J24+31</f>
        <v>43698</v>
      </c>
      <c r="N24" s="716">
        <f t="shared" ref="N24" si="30">J24+36</f>
        <v>43703</v>
      </c>
      <c r="O24" s="716"/>
    </row>
    <row r="25" spans="1:20" s="103" customFormat="1" ht="19.899999999999999" customHeight="1">
      <c r="A25" s="617">
        <f>A24+1</f>
        <v>31</v>
      </c>
      <c r="B25" s="732" t="s">
        <v>4778</v>
      </c>
      <c r="C25" s="538" t="str">
        <f>VLOOKUP(LEFT(B25,3),'ships name'!A:C,2,FALSE)</f>
        <v>COSCO PRINCE RUPERT</v>
      </c>
      <c r="D25" s="808" t="str">
        <f>VLOOKUP(C25,'ships name'!B:C,2,FALSE)</f>
        <v>中远鲁珀特王子港</v>
      </c>
      <c r="E25" s="716" t="str">
        <f>TEXT(LEFT(F25,3)-1,"000")&amp;"W"</f>
        <v>152W</v>
      </c>
      <c r="F25" s="732" t="str">
        <f t="shared" ref="F25" si="31">RIGHT(B25,3)&amp;"E"</f>
        <v>153E</v>
      </c>
      <c r="G25" s="732" t="s">
        <v>4782</v>
      </c>
      <c r="H25" s="716">
        <f t="shared" ref="H25" si="32">J25-2</f>
        <v>43672</v>
      </c>
      <c r="I25" s="716">
        <f t="shared" ref="I25" si="33">J25-1</f>
        <v>43673</v>
      </c>
      <c r="J25" s="716">
        <f>J24+7</f>
        <v>43674</v>
      </c>
      <c r="K25" s="716">
        <f t="shared" ref="K25" si="34">J25+18</f>
        <v>43692</v>
      </c>
      <c r="L25" s="716">
        <f t="shared" ref="L25" si="35">J25+27</f>
        <v>43701</v>
      </c>
      <c r="M25" s="716">
        <f t="shared" ref="M25" si="36">J25+31</f>
        <v>43705</v>
      </c>
      <c r="N25" s="716">
        <f t="shared" ref="N25" si="37">J25+36</f>
        <v>43710</v>
      </c>
      <c r="O25" s="716"/>
    </row>
    <row r="26" spans="1:20" s="103" customFormat="1" ht="19.899999999999999" customHeight="1">
      <c r="A26" s="617">
        <f>A25+1</f>
        <v>32</v>
      </c>
      <c r="B26" s="732" t="s">
        <v>4949</v>
      </c>
      <c r="C26" s="538" t="str">
        <f>VLOOKUP(LEFT(B26,3),'ships name'!A:C,2,FALSE)</f>
        <v>EVER UNITY</v>
      </c>
      <c r="D26" s="808" t="str">
        <f>VLOOKUP(C26,'ships name'!B:C,2,FALSE)</f>
        <v>长统轮</v>
      </c>
      <c r="E26" s="716" t="str">
        <f>TEXT(LEFT(F26,3)-1,"000")&amp;"W"</f>
        <v>160W</v>
      </c>
      <c r="F26" s="732" t="str">
        <f t="shared" ref="F26" si="38">RIGHT(B26,3)&amp;"E"</f>
        <v>161E</v>
      </c>
      <c r="G26" s="732" t="s">
        <v>4783</v>
      </c>
      <c r="H26" s="716">
        <f t="shared" ref="H26" si="39">J26-2</f>
        <v>43679</v>
      </c>
      <c r="I26" s="716">
        <f t="shared" ref="I26" si="40">J26-1</f>
        <v>43680</v>
      </c>
      <c r="J26" s="716">
        <f>J25+7</f>
        <v>43681</v>
      </c>
      <c r="K26" s="716">
        <f t="shared" ref="K26" si="41">J26+18</f>
        <v>43699</v>
      </c>
      <c r="L26" s="716">
        <f t="shared" ref="L26" si="42">J26+27</f>
        <v>43708</v>
      </c>
      <c r="M26" s="716">
        <f t="shared" ref="M26" si="43">J26+31</f>
        <v>43712</v>
      </c>
      <c r="N26" s="716">
        <f t="shared" ref="N26" si="44">J26+36</f>
        <v>43717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73" t="s">
        <v>3925</v>
      </c>
      <c r="B28" s="1274"/>
      <c r="C28" s="1274"/>
      <c r="D28" s="528"/>
      <c r="E28" s="1275" t="s">
        <v>262</v>
      </c>
      <c r="F28" s="1275"/>
      <c r="G28" s="529"/>
      <c r="H28" s="226" t="s">
        <v>29</v>
      </c>
      <c r="I28" s="226" t="s">
        <v>75</v>
      </c>
      <c r="J28" s="226" t="s">
        <v>29</v>
      </c>
      <c r="K28" s="1280" t="s">
        <v>2</v>
      </c>
      <c r="L28" s="1281"/>
      <c r="M28" s="1281"/>
      <c r="N28" s="1281"/>
      <c r="O28" s="1281"/>
      <c r="P28" s="1282"/>
      <c r="T28" s="276"/>
    </row>
    <row r="29" spans="1:20" s="103" customFormat="1" ht="19.899999999999999" hidden="1" customHeight="1">
      <c r="A29" s="1278" t="s">
        <v>3</v>
      </c>
      <c r="B29" s="1276" t="s">
        <v>4</v>
      </c>
      <c r="C29" s="1276" t="s">
        <v>5</v>
      </c>
      <c r="D29" s="1140" t="s">
        <v>4291</v>
      </c>
      <c r="E29" s="1143" t="s">
        <v>6</v>
      </c>
      <c r="F29" s="1144"/>
      <c r="G29" s="1145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78"/>
      <c r="B30" s="1276"/>
      <c r="C30" s="1276"/>
      <c r="D30" s="1122"/>
      <c r="E30" s="1122" t="s">
        <v>13</v>
      </c>
      <c r="F30" s="1098" t="s">
        <v>14</v>
      </c>
      <c r="G30" s="1099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79"/>
      <c r="B31" s="1277"/>
      <c r="C31" s="1277"/>
      <c r="D31" s="1123"/>
      <c r="E31" s="1123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4405</v>
      </c>
      <c r="C32" s="531" t="e">
        <f>VLOOKUP(LEFT(B32,3),'ships name'!A:C,2,FALSE)</f>
        <v>#N/A</v>
      </c>
      <c r="D32" s="811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4393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4405</v>
      </c>
      <c r="C33" s="531" t="e">
        <f>VLOOKUP(LEFT(B33,3),'ships name'!A:C,2,FALSE)</f>
        <v>#N/A</v>
      </c>
      <c r="D33" s="808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4394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4405</v>
      </c>
      <c r="C34" s="531" t="e">
        <f>VLOOKUP(LEFT(B34,3),'ships name'!A:C,2,FALSE)</f>
        <v>#N/A</v>
      </c>
      <c r="D34" s="808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4395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4405</v>
      </c>
      <c r="C35" s="531" t="e">
        <f>VLOOKUP(LEFT(B35,3),'ships name'!A:C,2,FALSE)</f>
        <v>#N/A</v>
      </c>
      <c r="D35" s="808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4396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4405</v>
      </c>
      <c r="C36" s="531" t="e">
        <f>VLOOKUP(LEFT(B36,3),'ships name'!A:C,2,FALSE)</f>
        <v>#N/A</v>
      </c>
      <c r="D36" s="808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4397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85" t="s">
        <v>2</v>
      </c>
      <c r="L39" s="1189"/>
      <c r="M39" s="1189"/>
      <c r="N39" s="1189"/>
      <c r="O39" s="1190"/>
    </row>
    <row r="40" spans="1:16" ht="19.899999999999999" customHeight="1">
      <c r="A40" s="1284" t="s">
        <v>3</v>
      </c>
      <c r="B40" s="1283" t="s">
        <v>4</v>
      </c>
      <c r="C40" s="1283" t="s">
        <v>5</v>
      </c>
      <c r="D40" s="1140" t="s">
        <v>4291</v>
      </c>
      <c r="E40" s="1143" t="s">
        <v>6</v>
      </c>
      <c r="F40" s="1144"/>
      <c r="G40" s="1145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78"/>
      <c r="B41" s="1276"/>
      <c r="C41" s="1276"/>
      <c r="D41" s="1122"/>
      <c r="E41" s="1122" t="s">
        <v>13</v>
      </c>
      <c r="F41" s="1098" t="s">
        <v>14</v>
      </c>
      <c r="G41" s="1099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79"/>
      <c r="B42" s="1277"/>
      <c r="C42" s="1277"/>
      <c r="D42" s="1123"/>
      <c r="E42" s="1123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27</v>
      </c>
      <c r="B43" s="722" t="s">
        <v>4579</v>
      </c>
      <c r="C43" s="531" t="str">
        <f>VLOOKUP(LEFT(B43,3),'ships name'!A:C,2,FALSE)</f>
        <v>APL PHOENIX</v>
      </c>
      <c r="D43" s="811" t="str">
        <f>VLOOKUP(C43,'ships name'!B:C,2,FALSE)</f>
        <v xml:space="preserve"> </v>
      </c>
      <c r="E43" s="722"/>
      <c r="F43" s="716" t="str">
        <f>LEFT(G43,6)</f>
        <v>0PP45E</v>
      </c>
      <c r="G43" s="710" t="s">
        <v>4580</v>
      </c>
      <c r="H43" s="710">
        <f>I43</f>
        <v>43651</v>
      </c>
      <c r="I43" s="710">
        <f>J43</f>
        <v>43651</v>
      </c>
      <c r="J43" s="710">
        <v>43651</v>
      </c>
      <c r="K43" s="726">
        <f>J43+19</f>
        <v>43670</v>
      </c>
      <c r="L43" s="737">
        <f>J43+29</f>
        <v>43680</v>
      </c>
      <c r="M43" s="737">
        <f>J43+24</f>
        <v>43675</v>
      </c>
      <c r="N43" s="737">
        <f>J43+32</f>
        <v>43683</v>
      </c>
      <c r="O43" s="737">
        <f>J43+8</f>
        <v>43659</v>
      </c>
    </row>
    <row r="44" spans="1:16" ht="19.899999999999999" customHeight="1">
      <c r="A44" s="733">
        <f>A43+1</f>
        <v>28</v>
      </c>
      <c r="B44" s="733" t="s">
        <v>4940</v>
      </c>
      <c r="C44" s="538" t="str">
        <f>VLOOKUP(LEFT(B44,3),'ships name'!A:C,2,FALSE)</f>
        <v>CMA CGM MUSCA</v>
      </c>
      <c r="D44" s="808" t="str">
        <f>VLOOKUP(C44,'ships name'!B:C,2,FALSE)</f>
        <v xml:space="preserve"> </v>
      </c>
      <c r="E44" s="733"/>
      <c r="F44" s="716" t="str">
        <f>LEFT(G44,6)</f>
        <v>0PP47E</v>
      </c>
      <c r="G44" s="716" t="s">
        <v>4787</v>
      </c>
      <c r="H44" s="716">
        <f t="shared" ref="H44:I47" si="83">H43+7</f>
        <v>43658</v>
      </c>
      <c r="I44" s="716">
        <f t="shared" si="83"/>
        <v>43658</v>
      </c>
      <c r="J44" s="716">
        <f>I44</f>
        <v>43658</v>
      </c>
      <c r="K44" s="736">
        <f>J44+19</f>
        <v>43677</v>
      </c>
      <c r="L44" s="727">
        <f t="shared" ref="L44" si="84">J44+29</f>
        <v>43687</v>
      </c>
      <c r="M44" s="727">
        <f t="shared" ref="M44" si="85">J44+24</f>
        <v>43682</v>
      </c>
      <c r="N44" s="727">
        <f t="shared" ref="N44" si="86">J44+32</f>
        <v>43690</v>
      </c>
      <c r="O44" s="727">
        <f t="shared" ref="O44" si="87">J44+8</f>
        <v>43666</v>
      </c>
    </row>
    <row r="45" spans="1:16" ht="19.899999999999999" customHeight="1">
      <c r="A45" s="733">
        <f>A44+1</f>
        <v>29</v>
      </c>
      <c r="B45" s="733" t="s">
        <v>4784</v>
      </c>
      <c r="C45" s="538" t="str">
        <f>VLOOKUP(LEFT(B45,3),'ships name'!A:C,2,FALSE)</f>
        <v>COSCO GUANGZHOU</v>
      </c>
      <c r="D45" s="808" t="str">
        <f>VLOOKUP(C45,'ships name'!B:C,2,FALSE)</f>
        <v>中远广州</v>
      </c>
      <c r="E45" s="733"/>
      <c r="F45" s="732" t="str">
        <f t="shared" ref="F45" si="88">RIGHT(B45,3)&amp;"E"</f>
        <v>157E</v>
      </c>
      <c r="G45" s="716" t="s">
        <v>4788</v>
      </c>
      <c r="H45" s="716">
        <f t="shared" si="83"/>
        <v>43665</v>
      </c>
      <c r="I45" s="716">
        <f t="shared" si="83"/>
        <v>43665</v>
      </c>
      <c r="J45" s="716">
        <f>I45</f>
        <v>43665</v>
      </c>
      <c r="K45" s="736">
        <f>J45+19</f>
        <v>43684</v>
      </c>
      <c r="L45" s="727">
        <f t="shared" ref="L45" si="89">J45+29</f>
        <v>43694</v>
      </c>
      <c r="M45" s="727">
        <f t="shared" ref="M45" si="90">J45+24</f>
        <v>43689</v>
      </c>
      <c r="N45" s="727">
        <f t="shared" ref="N45" si="91">J45+32</f>
        <v>43697</v>
      </c>
      <c r="O45" s="727">
        <f t="shared" ref="O45" si="92">J45+8</f>
        <v>43673</v>
      </c>
    </row>
    <row r="46" spans="1:16" ht="19.899999999999999" customHeight="1">
      <c r="A46" s="733">
        <f>A45+1</f>
        <v>30</v>
      </c>
      <c r="B46" s="733" t="s">
        <v>4785</v>
      </c>
      <c r="C46" s="538" t="str">
        <f>VLOOKUP(LEFT(B46,3),'ships name'!A:C,2,FALSE)</f>
        <v>CMA CGM HYDRA</v>
      </c>
      <c r="D46" s="808" t="str">
        <f>VLOOKUP(C46,'ships name'!B:C,2,FALSE)</f>
        <v xml:space="preserve"> </v>
      </c>
      <c r="E46" s="733"/>
      <c r="F46" s="716" t="str">
        <f>LEFT(G46,6)</f>
        <v>0PP4BE</v>
      </c>
      <c r="G46" s="716" t="s">
        <v>4789</v>
      </c>
      <c r="H46" s="716">
        <f t="shared" si="83"/>
        <v>43672</v>
      </c>
      <c r="I46" s="716">
        <f t="shared" si="83"/>
        <v>43672</v>
      </c>
      <c r="J46" s="716">
        <f>I46</f>
        <v>43672</v>
      </c>
      <c r="K46" s="736">
        <f>J46+19</f>
        <v>43691</v>
      </c>
      <c r="L46" s="727">
        <f t="shared" ref="L46" si="93">J46+29</f>
        <v>43701</v>
      </c>
      <c r="M46" s="727">
        <f t="shared" ref="M46" si="94">J46+24</f>
        <v>43696</v>
      </c>
      <c r="N46" s="727">
        <f t="shared" ref="N46" si="95">J46+32</f>
        <v>43704</v>
      </c>
      <c r="O46" s="727">
        <f t="shared" ref="O46" si="96">J46+8</f>
        <v>43680</v>
      </c>
    </row>
    <row r="47" spans="1:16" ht="19.899999999999999" customHeight="1">
      <c r="A47" s="733">
        <f>A46+1</f>
        <v>31</v>
      </c>
      <c r="B47" s="733" t="s">
        <v>4786</v>
      </c>
      <c r="C47" s="538" t="str">
        <f>VLOOKUP(LEFT(B47,3),'ships name'!A:C,2,FALSE)</f>
        <v>CMA CGM MISSOURI</v>
      </c>
      <c r="D47" s="808" t="str">
        <f>VLOOKUP(C47,'ships name'!B:C,2,FALSE)</f>
        <v>达飞密苏里</v>
      </c>
      <c r="E47" s="733"/>
      <c r="F47" s="716" t="str">
        <f>LEFT(G47,6)</f>
        <v>0PP4DE</v>
      </c>
      <c r="G47" s="716" t="s">
        <v>4790</v>
      </c>
      <c r="H47" s="716">
        <f t="shared" si="83"/>
        <v>43679</v>
      </c>
      <c r="I47" s="716">
        <f t="shared" si="83"/>
        <v>43679</v>
      </c>
      <c r="J47" s="716">
        <f>I47</f>
        <v>43679</v>
      </c>
      <c r="K47" s="736">
        <f>J47+19</f>
        <v>43698</v>
      </c>
      <c r="L47" s="727">
        <f t="shared" ref="L47" si="97">J47+29</f>
        <v>43708</v>
      </c>
      <c r="M47" s="727">
        <f t="shared" ref="M47" si="98">J47+24</f>
        <v>43703</v>
      </c>
      <c r="N47" s="727">
        <f t="shared" ref="N47" si="99">J47+32</f>
        <v>43711</v>
      </c>
      <c r="O47" s="727">
        <f t="shared" ref="O47" si="100">J47+8</f>
        <v>43687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topLeftCell="A30" zoomScale="85" zoomScaleNormal="85" workbookViewId="0">
      <selection activeCell="G29" sqref="G29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</row>
    <row r="3" spans="1:15" ht="28.15" customHeight="1">
      <c r="A3" s="1101"/>
      <c r="B3" s="1101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  <c r="N3" s="1101"/>
    </row>
    <row r="4" spans="1:15" ht="28.15" customHeight="1">
      <c r="A4" s="1271" t="str">
        <f>IA!A4</f>
        <v>2019年07月船期表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288" t="s">
        <v>208</v>
      </c>
      <c r="B7" s="1289"/>
      <c r="C7" s="1289"/>
      <c r="D7" s="532"/>
      <c r="E7" s="534" t="s">
        <v>74</v>
      </c>
      <c r="F7" s="251"/>
      <c r="G7" s="251"/>
      <c r="H7" s="251" t="s">
        <v>75</v>
      </c>
      <c r="I7" s="251"/>
      <c r="J7" s="251"/>
      <c r="K7" s="1191" t="s">
        <v>2</v>
      </c>
      <c r="L7" s="1192"/>
      <c r="M7" s="1192"/>
      <c r="N7" s="1192"/>
      <c r="O7" s="1242"/>
    </row>
    <row r="8" spans="1:15" ht="19.899999999999999" hidden="1" customHeight="1">
      <c r="A8" s="1284" t="s">
        <v>3</v>
      </c>
      <c r="B8" s="1283" t="s">
        <v>4</v>
      </c>
      <c r="C8" s="1283" t="s">
        <v>5</v>
      </c>
      <c r="D8" s="728"/>
      <c r="E8" s="1290" t="s">
        <v>6</v>
      </c>
      <c r="F8" s="1291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78"/>
      <c r="B9" s="1276"/>
      <c r="C9" s="1276"/>
      <c r="D9" s="530"/>
      <c r="E9" s="1303" t="s">
        <v>13</v>
      </c>
      <c r="F9" s="1304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79"/>
      <c r="B10" s="1277"/>
      <c r="C10" s="1277"/>
      <c r="D10" s="527"/>
      <c r="E10" s="1165"/>
      <c r="F10" s="1305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294">
        <v>19</v>
      </c>
      <c r="B11" s="1334"/>
      <c r="C11" s="110" t="e">
        <f>VLOOKUP((LEFT(B11,3)),'ships name'!A:C,2,FALSE)</f>
        <v>#N/A</v>
      </c>
      <c r="D11" s="558"/>
      <c r="E11" s="1155" t="str">
        <f>RIGHT(B11,3)&amp;"W"</f>
        <v>W</v>
      </c>
      <c r="F11" s="1155" t="s">
        <v>3927</v>
      </c>
      <c r="G11" s="500"/>
      <c r="H11" s="1355">
        <f>I11-1</f>
        <v>43225</v>
      </c>
      <c r="I11" s="1361">
        <f>J11-1</f>
        <v>43226</v>
      </c>
      <c r="J11" s="1299">
        <v>43227</v>
      </c>
      <c r="K11" s="1373">
        <f>J11+21</f>
        <v>43248</v>
      </c>
      <c r="L11" s="1378">
        <f>J11+28</f>
        <v>43255</v>
      </c>
      <c r="M11" s="1378">
        <f>J11+31</f>
        <v>43258</v>
      </c>
      <c r="N11" s="1431">
        <f>J11+33</f>
        <v>43260</v>
      </c>
      <c r="O11" s="1300">
        <f t="shared" ref="O11" si="0">J11+26</f>
        <v>43253</v>
      </c>
    </row>
    <row r="12" spans="1:15" ht="19.899999999999999" hidden="1" customHeight="1">
      <c r="A12" s="1295"/>
      <c r="B12" s="1319"/>
      <c r="C12" s="109" t="e">
        <f>VLOOKUP((LEFT(B11,3)),'ships name'!A:C,3,FALSE)</f>
        <v>#N/A</v>
      </c>
      <c r="D12" s="493"/>
      <c r="E12" s="1156"/>
      <c r="F12" s="1156"/>
      <c r="G12" s="501"/>
      <c r="H12" s="1356"/>
      <c r="I12" s="1362"/>
      <c r="J12" s="1300"/>
      <c r="K12" s="1374"/>
      <c r="L12" s="1379"/>
      <c r="M12" s="1379"/>
      <c r="N12" s="1421"/>
      <c r="O12" s="1427"/>
    </row>
    <row r="13" spans="1:15" ht="19.899999999999999" hidden="1" customHeight="1">
      <c r="A13" s="1296">
        <f>A11+1</f>
        <v>20</v>
      </c>
      <c r="B13" s="1335"/>
      <c r="C13" s="110" t="e">
        <f>VLOOKUP((LEFT(B13,3)),'ships name'!A:C,2,FALSE)</f>
        <v>#N/A</v>
      </c>
      <c r="D13" s="558"/>
      <c r="E13" s="1155" t="str">
        <f>RIGHT(B13,3)&amp;"W"</f>
        <v>W</v>
      </c>
      <c r="F13" s="1155" t="str">
        <f>RIGHT(B13,3)&amp;"E"</f>
        <v>E</v>
      </c>
      <c r="G13" s="500"/>
      <c r="H13" s="1357">
        <f t="shared" ref="H13:N13" si="1">H11+7</f>
        <v>43232</v>
      </c>
      <c r="I13" s="1361">
        <f t="shared" ref="I13:I15" si="2">J13-1</f>
        <v>43233</v>
      </c>
      <c r="J13" s="1301">
        <f>J11+7</f>
        <v>43234</v>
      </c>
      <c r="K13" s="1375">
        <f t="shared" si="1"/>
        <v>43255</v>
      </c>
      <c r="L13" s="1155">
        <f t="shared" si="1"/>
        <v>43262</v>
      </c>
      <c r="M13" s="1380">
        <f t="shared" si="1"/>
        <v>43265</v>
      </c>
      <c r="N13" s="1266">
        <f t="shared" si="1"/>
        <v>43267</v>
      </c>
      <c r="O13" s="1428">
        <f t="shared" ref="O13" si="3">J13+26</f>
        <v>43260</v>
      </c>
    </row>
    <row r="14" spans="1:15" ht="19.899999999999999" hidden="1" customHeight="1" thickBot="1">
      <c r="A14" s="1297"/>
      <c r="B14" s="1336"/>
      <c r="C14" s="109" t="e">
        <f>VLOOKUP((LEFT(B13,3)),'ships name'!A:C,3,FALSE)</f>
        <v>#N/A</v>
      </c>
      <c r="D14" s="493"/>
      <c r="E14" s="1156"/>
      <c r="F14" s="1156"/>
      <c r="G14" s="501"/>
      <c r="H14" s="1357"/>
      <c r="I14" s="1362"/>
      <c r="J14" s="1302"/>
      <c r="K14" s="1376"/>
      <c r="L14" s="1157"/>
      <c r="M14" s="1381"/>
      <c r="N14" s="1157"/>
      <c r="O14" s="1429"/>
    </row>
    <row r="15" spans="1:15" ht="19.899999999999999" hidden="1" customHeight="1">
      <c r="A15" s="1296">
        <f>A13+1</f>
        <v>21</v>
      </c>
      <c r="B15" s="1335"/>
      <c r="C15" s="110" t="e">
        <f>VLOOKUP((LEFT(B15,3)),'ships name'!A:C,2,FALSE)</f>
        <v>#N/A</v>
      </c>
      <c r="D15" s="558"/>
      <c r="E15" s="1155" t="str">
        <f>RIGHT(B15,3)&amp;"W"</f>
        <v>W</v>
      </c>
      <c r="F15" s="1155" t="s">
        <v>3928</v>
      </c>
      <c r="G15" s="500"/>
      <c r="H15" s="1357">
        <f t="shared" ref="H15:N15" si="4">H13+7</f>
        <v>43239</v>
      </c>
      <c r="I15" s="1361">
        <f t="shared" si="2"/>
        <v>43240</v>
      </c>
      <c r="J15" s="1301">
        <f t="shared" ref="J15:J17" si="5">J13+7</f>
        <v>43241</v>
      </c>
      <c r="K15" s="1375">
        <f t="shared" si="4"/>
        <v>43262</v>
      </c>
      <c r="L15" s="1155">
        <f t="shared" si="4"/>
        <v>43269</v>
      </c>
      <c r="M15" s="1380">
        <f t="shared" si="4"/>
        <v>43272</v>
      </c>
      <c r="N15" s="1155">
        <f t="shared" si="4"/>
        <v>43274</v>
      </c>
      <c r="O15" s="1428">
        <f t="shared" ref="O15" si="6">J15+26</f>
        <v>43267</v>
      </c>
    </row>
    <row r="16" spans="1:15" ht="19.899999999999999" hidden="1" customHeight="1">
      <c r="A16" s="1297"/>
      <c r="B16" s="1319"/>
      <c r="C16" s="109" t="e">
        <f>VLOOKUP((LEFT(B15,3)),'ships name'!A:C,3,FALSE)</f>
        <v>#N/A</v>
      </c>
      <c r="D16" s="493"/>
      <c r="E16" s="1156"/>
      <c r="F16" s="1156"/>
      <c r="G16" s="501"/>
      <c r="H16" s="1357"/>
      <c r="I16" s="1362"/>
      <c r="J16" s="1302"/>
      <c r="K16" s="1376"/>
      <c r="L16" s="1157"/>
      <c r="M16" s="1381"/>
      <c r="N16" s="1157"/>
      <c r="O16" s="1429"/>
    </row>
    <row r="17" spans="1:22" ht="19.899999999999999" hidden="1" customHeight="1">
      <c r="A17" s="1296">
        <f>A15+1</f>
        <v>22</v>
      </c>
      <c r="B17" s="1335"/>
      <c r="C17" s="110" t="e">
        <f>VLOOKUP((LEFT(B17,3)),'ships name'!A:C,2,FALSE)</f>
        <v>#N/A</v>
      </c>
      <c r="D17" s="558"/>
      <c r="E17" s="1155" t="str">
        <f>RIGHT(B17,3)&amp;"W"</f>
        <v>W</v>
      </c>
      <c r="F17" s="1155" t="str">
        <f>RIGHT(B17,3)&amp;"E"</f>
        <v>E</v>
      </c>
      <c r="G17" s="500"/>
      <c r="H17" s="1357">
        <f>I17-2</f>
        <v>43246</v>
      </c>
      <c r="I17" s="1363">
        <f>J17</f>
        <v>43248</v>
      </c>
      <c r="J17" s="1301">
        <f t="shared" si="5"/>
        <v>43248</v>
      </c>
      <c r="K17" s="1350"/>
      <c r="L17" s="1155">
        <f t="shared" ref="L17:N17" si="7">L15+7</f>
        <v>43276</v>
      </c>
      <c r="M17" s="1380">
        <f t="shared" si="7"/>
        <v>43279</v>
      </c>
      <c r="N17" s="1155">
        <f t="shared" si="7"/>
        <v>43281</v>
      </c>
      <c r="O17" s="1428">
        <f>J17+26</f>
        <v>43274</v>
      </c>
    </row>
    <row r="18" spans="1:22" ht="19.899999999999999" hidden="1" customHeight="1">
      <c r="A18" s="1297"/>
      <c r="B18" s="1319"/>
      <c r="C18" s="109" t="e">
        <f>VLOOKUP((LEFT(B17,3)),'ships name'!A:C,3,FALSE)</f>
        <v>#N/A</v>
      </c>
      <c r="D18" s="493"/>
      <c r="E18" s="1156"/>
      <c r="F18" s="1156"/>
      <c r="G18" s="501"/>
      <c r="H18" s="1357"/>
      <c r="I18" s="1364"/>
      <c r="J18" s="1302"/>
      <c r="K18" s="1377"/>
      <c r="L18" s="1157"/>
      <c r="M18" s="1381"/>
      <c r="N18" s="1157"/>
      <c r="O18" s="1429"/>
    </row>
    <row r="19" spans="1:22" ht="19.899999999999999" hidden="1" customHeight="1">
      <c r="A19" s="1297">
        <f>A17+1</f>
        <v>23</v>
      </c>
      <c r="B19" s="1335"/>
      <c r="C19" s="110" t="e">
        <f>VLOOKUP((LEFT(B19,3)),'ships name'!A:C,2,FALSE)</f>
        <v>#N/A</v>
      </c>
      <c r="D19" s="558"/>
      <c r="E19" s="1155" t="str">
        <f>RIGHT(B19,3)&amp;"W"</f>
        <v>W</v>
      </c>
      <c r="F19" s="1266" t="str">
        <f>RIGHT(B19,3)&amp;"E"</f>
        <v>E</v>
      </c>
      <c r="G19" s="503"/>
      <c r="H19" s="1358">
        <f>I19-2</f>
        <v>43253</v>
      </c>
      <c r="I19" s="1365">
        <f>J19</f>
        <v>43255</v>
      </c>
      <c r="J19" s="1301">
        <f t="shared" ref="J19" si="8">J17+7</f>
        <v>43255</v>
      </c>
      <c r="K19" s="1350"/>
      <c r="L19" s="1155">
        <f t="shared" ref="L19:N19" si="9">L17+7</f>
        <v>43283</v>
      </c>
      <c r="M19" s="1380">
        <f t="shared" si="9"/>
        <v>43286</v>
      </c>
      <c r="N19" s="1155">
        <f t="shared" si="9"/>
        <v>43288</v>
      </c>
      <c r="O19" s="1428">
        <f>J19+26</f>
        <v>43281</v>
      </c>
    </row>
    <row r="20" spans="1:22" ht="19.899999999999999" hidden="1" customHeight="1" thickBot="1">
      <c r="A20" s="1298"/>
      <c r="B20" s="1336"/>
      <c r="C20" s="111" t="e">
        <f>VLOOKUP((LEFT(B19,3)),'ships name'!A:C,3,FALSE)</f>
        <v>#N/A</v>
      </c>
      <c r="D20" s="511"/>
      <c r="E20" s="1217"/>
      <c r="F20" s="1217"/>
      <c r="G20" s="502"/>
      <c r="H20" s="1359"/>
      <c r="I20" s="1366"/>
      <c r="J20" s="1407"/>
      <c r="K20" s="1351"/>
      <c r="L20" s="1166"/>
      <c r="M20" s="1382"/>
      <c r="N20" s="1166"/>
      <c r="O20" s="1430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73" t="s">
        <v>209</v>
      </c>
      <c r="B23" s="1274"/>
      <c r="C23" s="1274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292" t="s">
        <v>2</v>
      </c>
      <c r="L23" s="1293"/>
      <c r="M23" s="1293"/>
      <c r="N23" s="1293"/>
      <c r="O23" s="1293"/>
      <c r="P23" s="769"/>
    </row>
    <row r="24" spans="1:22" ht="19.899999999999999" customHeight="1">
      <c r="A24" s="1278" t="s">
        <v>3</v>
      </c>
      <c r="B24" s="1276" t="s">
        <v>4</v>
      </c>
      <c r="C24" s="1276" t="s">
        <v>5</v>
      </c>
      <c r="D24" s="1140" t="s">
        <v>4291</v>
      </c>
      <c r="E24" s="1143" t="s">
        <v>6</v>
      </c>
      <c r="F24" s="1144"/>
      <c r="G24" s="1145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4543</v>
      </c>
      <c r="O24" s="485" t="s">
        <v>213</v>
      </c>
      <c r="P24" s="951" t="s">
        <v>3424</v>
      </c>
    </row>
    <row r="25" spans="1:22" ht="19.899999999999999" customHeight="1">
      <c r="A25" s="1278"/>
      <c r="B25" s="1276"/>
      <c r="C25" s="1276"/>
      <c r="D25" s="1122"/>
      <c r="E25" s="1122" t="s">
        <v>13</v>
      </c>
      <c r="F25" s="1286" t="s">
        <v>14</v>
      </c>
      <c r="G25" s="1287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4544</v>
      </c>
      <c r="O25" s="535" t="s">
        <v>217</v>
      </c>
      <c r="P25" s="952" t="s">
        <v>3423</v>
      </c>
    </row>
    <row r="26" spans="1:22" ht="19.899999999999999" customHeight="1" thickBot="1">
      <c r="A26" s="1279"/>
      <c r="B26" s="1277"/>
      <c r="C26" s="1277"/>
      <c r="D26" s="1123"/>
      <c r="E26" s="1123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29</v>
      </c>
      <c r="O26" s="474" t="s">
        <v>69</v>
      </c>
      <c r="P26" s="953" t="s">
        <v>67</v>
      </c>
    </row>
    <row r="27" spans="1:22" ht="19.899999999999999" customHeight="1">
      <c r="A27" s="722">
        <v>27</v>
      </c>
      <c r="B27" s="722" t="s">
        <v>4791</v>
      </c>
      <c r="C27" s="493" t="str">
        <f>VLOOKUP((LEFT(B27,3)),'ships name'!A:C,2,FALSE)</f>
        <v>CMA CGM MAUPASSANT</v>
      </c>
      <c r="D27" s="811" t="str">
        <f>VLOOKUP(C27,'ships name'!B:C,2,FALSE)</f>
        <v xml:space="preserve"> </v>
      </c>
      <c r="E27" s="611" t="str">
        <f>F27</f>
        <v>0PG47E</v>
      </c>
      <c r="F27" s="611" t="str">
        <f>LEFT(G27,6)</f>
        <v>0PG47E</v>
      </c>
      <c r="G27" s="611" t="s">
        <v>4581</v>
      </c>
      <c r="H27" s="744">
        <f>I27-1</f>
        <v>43650</v>
      </c>
      <c r="I27" s="744">
        <f>J27</f>
        <v>43651</v>
      </c>
      <c r="J27" s="744">
        <v>43651</v>
      </c>
      <c r="K27" s="745">
        <f>J27+2</f>
        <v>43653</v>
      </c>
      <c r="L27" s="745">
        <f>J27+25</f>
        <v>43676</v>
      </c>
      <c r="M27" s="745">
        <f>J27+28</f>
        <v>43679</v>
      </c>
      <c r="N27" s="744">
        <f>J27+33</f>
        <v>43684</v>
      </c>
      <c r="O27" s="744">
        <f>J27+35</f>
        <v>43686</v>
      </c>
      <c r="P27" s="954">
        <f>J27+30</f>
        <v>43681</v>
      </c>
    </row>
    <row r="28" spans="1:22" ht="19.899999999999999" customHeight="1">
      <c r="A28" s="733">
        <f>A27+1</f>
        <v>28</v>
      </c>
      <c r="B28" s="733" t="s">
        <v>4944</v>
      </c>
      <c r="C28" s="499" t="str">
        <f>VLOOKUP((LEFT(B28,3)),'ships name'!A:C,2,FALSE)</f>
        <v>ALEXANDRA</v>
      </c>
      <c r="D28" s="808" t="str">
        <f>VLOOKUP(C28,'ships name'!B:C,2,FALSE)</f>
        <v>亚历桑德拉</v>
      </c>
      <c r="E28" s="611" t="str">
        <f t="shared" ref="E28:E31" si="10">F28</f>
        <v>0PG49E</v>
      </c>
      <c r="F28" s="611" t="str">
        <f t="shared" ref="F28:F31" si="11">LEFT(G28,6)</f>
        <v>0PG49E</v>
      </c>
      <c r="G28" s="580" t="s">
        <v>4794</v>
      </c>
      <c r="H28" s="760">
        <f>I28-1</f>
        <v>43657</v>
      </c>
      <c r="I28" s="760">
        <f>J28</f>
        <v>43658</v>
      </c>
      <c r="J28" s="716">
        <f>J27+7</f>
        <v>43658</v>
      </c>
      <c r="K28" s="767">
        <f>J28+2</f>
        <v>43660</v>
      </c>
      <c r="L28" s="767">
        <f>J28+25</f>
        <v>43683</v>
      </c>
      <c r="M28" s="767">
        <f>J28+28</f>
        <v>43686</v>
      </c>
      <c r="N28" s="760">
        <f>J28+33</f>
        <v>43691</v>
      </c>
      <c r="O28" s="760">
        <f>J28+35</f>
        <v>43693</v>
      </c>
      <c r="P28" s="955">
        <f>J28+30</f>
        <v>43688</v>
      </c>
    </row>
    <row r="29" spans="1:22" ht="19.899999999999999" customHeight="1">
      <c r="A29" s="733">
        <f>A28+1</f>
        <v>29</v>
      </c>
      <c r="B29" s="733" t="s">
        <v>4957</v>
      </c>
      <c r="C29" s="499" t="str">
        <f>VLOOKUP((LEFT(B29,3)),'ships name'!A:C,2,FALSE)</f>
        <v>CMA CGM TANCREDI</v>
      </c>
      <c r="D29" s="808" t="str">
        <f>VLOOKUP(C29,'ships name'!B:C,2,FALSE)</f>
        <v>达飞唐克雷迪</v>
      </c>
      <c r="E29" s="611" t="str">
        <f t="shared" si="10"/>
        <v>0PGT0E</v>
      </c>
      <c r="F29" s="611" t="str">
        <f t="shared" si="11"/>
        <v>0PGT0E</v>
      </c>
      <c r="G29" s="1092" t="s">
        <v>4958</v>
      </c>
      <c r="H29" s="760">
        <f>I29-1</f>
        <v>43664</v>
      </c>
      <c r="I29" s="760">
        <f>J29</f>
        <v>43665</v>
      </c>
      <c r="J29" s="716">
        <f>J28+7</f>
        <v>43665</v>
      </c>
      <c r="K29" s="767">
        <f>J29+2</f>
        <v>43667</v>
      </c>
      <c r="L29" s="767">
        <f>J29+25</f>
        <v>43690</v>
      </c>
      <c r="M29" s="767">
        <f>J29+28</f>
        <v>43693</v>
      </c>
      <c r="N29" s="760">
        <f>J29+33</f>
        <v>43698</v>
      </c>
      <c r="O29" s="760">
        <f>J29+35</f>
        <v>43700</v>
      </c>
      <c r="P29" s="955">
        <f>J29+30</f>
        <v>43695</v>
      </c>
    </row>
    <row r="30" spans="1:22" ht="19.899999999999999" customHeight="1">
      <c r="A30" s="733">
        <f>A29+1</f>
        <v>30</v>
      </c>
      <c r="B30" s="733" t="s">
        <v>4792</v>
      </c>
      <c r="C30" s="499" t="str">
        <f>VLOOKUP((LEFT(B30,3)),'ships name'!A:C,2,FALSE)</f>
        <v>CMA CGM DALILA</v>
      </c>
      <c r="D30" s="808" t="str">
        <f>VLOOKUP(C30,'ships name'!B:C,2,FALSE)</f>
        <v>达飞达利拉</v>
      </c>
      <c r="E30" s="611" t="str">
        <f t="shared" si="10"/>
        <v>0PG4DE</v>
      </c>
      <c r="F30" s="611" t="str">
        <f t="shared" si="11"/>
        <v>0PG4DE</v>
      </c>
      <c r="G30" s="580" t="s">
        <v>4795</v>
      </c>
      <c r="H30" s="760">
        <f>I30-1</f>
        <v>43671</v>
      </c>
      <c r="I30" s="760">
        <f>J30</f>
        <v>43672</v>
      </c>
      <c r="J30" s="716">
        <f>J29+7</f>
        <v>43672</v>
      </c>
      <c r="K30" s="767">
        <f>J30+2</f>
        <v>43674</v>
      </c>
      <c r="L30" s="767">
        <f>J30+25</f>
        <v>43697</v>
      </c>
      <c r="M30" s="767">
        <f>J30+28</f>
        <v>43700</v>
      </c>
      <c r="N30" s="760">
        <f>J30+33</f>
        <v>43705</v>
      </c>
      <c r="O30" s="760">
        <f>J30+35</f>
        <v>43707</v>
      </c>
      <c r="P30" s="955">
        <f>J30+30</f>
        <v>43702</v>
      </c>
    </row>
    <row r="31" spans="1:22" ht="19.899999999999999" customHeight="1">
      <c r="A31" s="733">
        <f>A30+1</f>
        <v>31</v>
      </c>
      <c r="B31" s="733" t="s">
        <v>4793</v>
      </c>
      <c r="C31" s="499" t="str">
        <f>VLOOKUP((LEFT(B31,3)),'ships name'!A:C,2,FALSE)</f>
        <v>CMA CGM LA TRAVIATA</v>
      </c>
      <c r="D31" s="808" t="str">
        <f>VLOOKUP(C31,'ships name'!B:C,2,FALSE)</f>
        <v xml:space="preserve"> </v>
      </c>
      <c r="E31" s="611" t="str">
        <f t="shared" si="10"/>
        <v>0PG4FE</v>
      </c>
      <c r="F31" s="611" t="str">
        <f t="shared" si="11"/>
        <v>0PG4FE</v>
      </c>
      <c r="G31" s="580" t="s">
        <v>4796</v>
      </c>
      <c r="H31" s="760">
        <f>I31-1</f>
        <v>43678</v>
      </c>
      <c r="I31" s="760">
        <f>J31</f>
        <v>43679</v>
      </c>
      <c r="J31" s="716">
        <f>J30+7</f>
        <v>43679</v>
      </c>
      <c r="K31" s="767">
        <f>J31+2</f>
        <v>43681</v>
      </c>
      <c r="L31" s="767">
        <f>J31+25</f>
        <v>43704</v>
      </c>
      <c r="M31" s="767">
        <f>J31+28</f>
        <v>43707</v>
      </c>
      <c r="N31" s="760">
        <f>J31+33</f>
        <v>43712</v>
      </c>
      <c r="O31" s="760">
        <f>J31+35</f>
        <v>43714</v>
      </c>
      <c r="P31" s="955">
        <f>J31+30</f>
        <v>43709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288" t="s">
        <v>221</v>
      </c>
      <c r="B33" s="1289"/>
      <c r="C33" s="1289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91" t="s">
        <v>2</v>
      </c>
      <c r="L33" s="1192"/>
      <c r="M33" s="1192"/>
      <c r="N33" s="1192"/>
      <c r="O33" s="1192"/>
      <c r="P33" s="1242"/>
    </row>
    <row r="34" spans="1:22" ht="19.899999999999999" customHeight="1">
      <c r="A34" s="1284" t="s">
        <v>3</v>
      </c>
      <c r="B34" s="1283" t="s">
        <v>4</v>
      </c>
      <c r="C34" s="1283" t="s">
        <v>5</v>
      </c>
      <c r="D34" s="1140" t="s">
        <v>4291</v>
      </c>
      <c r="E34" s="1098" t="s">
        <v>6</v>
      </c>
      <c r="F34" s="1344"/>
      <c r="G34" s="1099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78"/>
      <c r="B35" s="1276"/>
      <c r="C35" s="1276"/>
      <c r="D35" s="1122"/>
      <c r="E35" s="1122" t="s">
        <v>13</v>
      </c>
      <c r="F35" s="1286" t="s">
        <v>14</v>
      </c>
      <c r="G35" s="1287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79"/>
      <c r="B36" s="1277"/>
      <c r="C36" s="1277"/>
      <c r="D36" s="1123"/>
      <c r="E36" s="1123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28</v>
      </c>
      <c r="B37" s="722" t="s">
        <v>4797</v>
      </c>
      <c r="C37" s="493" t="str">
        <f>VLOOKUP((LEFT(B37,3)),'ships name'!A:C,2,FALSE)</f>
        <v>APL CHARLESTON</v>
      </c>
      <c r="D37" s="811" t="str">
        <f>VLOOKUP(C37,'ships name'!B:C,2,FALSE)</f>
        <v>美总查尔斯顿</v>
      </c>
      <c r="E37" s="611" t="str">
        <f>RIGHT(B37,3)&amp;"W"</f>
        <v>235W</v>
      </c>
      <c r="F37" s="744" t="str">
        <f>RIGHT(B37,3)&amp;"E"</f>
        <v>235E</v>
      </c>
      <c r="G37" s="744" t="s">
        <v>4802</v>
      </c>
      <c r="H37" s="744">
        <f>I37-1</f>
        <v>43651</v>
      </c>
      <c r="I37" s="744">
        <f>J37-1</f>
        <v>43652</v>
      </c>
      <c r="J37" s="744">
        <v>43653</v>
      </c>
      <c r="K37" s="737">
        <f>J37+3</f>
        <v>43656</v>
      </c>
      <c r="L37" s="737">
        <f>J37+22</f>
        <v>43675</v>
      </c>
      <c r="M37" s="737">
        <f>J37+27</f>
        <v>43680</v>
      </c>
      <c r="N37" s="763">
        <f>J37+34</f>
        <v>43687</v>
      </c>
      <c r="O37" s="763">
        <f>J37+29</f>
        <v>43682</v>
      </c>
      <c r="P37" s="763">
        <f>J37+32</f>
        <v>43685</v>
      </c>
    </row>
    <row r="38" spans="1:22" ht="19.899999999999999" customHeight="1">
      <c r="A38" s="733">
        <f>A37+1</f>
        <v>29</v>
      </c>
      <c r="B38" s="733" t="s">
        <v>4798</v>
      </c>
      <c r="C38" s="499" t="str">
        <f>VLOOKUP((LEFT(B38,3)),'ships name'!A:C,2,FALSE)</f>
        <v>EVER LAUREL</v>
      </c>
      <c r="D38" s="808" t="str">
        <f>VLOOKUP(C38,'ships name'!B:C,2,FALSE)</f>
        <v>长朗</v>
      </c>
      <c r="E38" s="580" t="str">
        <f>RIGHT(B38,3)&amp;"W"</f>
        <v>083W</v>
      </c>
      <c r="F38" s="716" t="str">
        <f>RIGHT(B38,3)&amp;"E"</f>
        <v>083E</v>
      </c>
      <c r="G38" s="716" t="s">
        <v>4803</v>
      </c>
      <c r="H38" s="716">
        <f>H37+7</f>
        <v>43658</v>
      </c>
      <c r="I38" s="716">
        <f t="shared" ref="I38:J41" si="12">H38+1</f>
        <v>43659</v>
      </c>
      <c r="J38" s="716">
        <f t="shared" si="12"/>
        <v>43660</v>
      </c>
      <c r="K38" s="580">
        <f t="shared" ref="K38:O41" si="13">K37+7</f>
        <v>43663</v>
      </c>
      <c r="L38" s="580">
        <f t="shared" si="13"/>
        <v>43682</v>
      </c>
      <c r="M38" s="580">
        <f t="shared" si="13"/>
        <v>43687</v>
      </c>
      <c r="N38" s="580">
        <f t="shared" si="13"/>
        <v>43694</v>
      </c>
      <c r="O38" s="580">
        <f t="shared" si="13"/>
        <v>43689</v>
      </c>
      <c r="P38" s="580">
        <f t="shared" ref="P38" si="14">J38+32</f>
        <v>43692</v>
      </c>
    </row>
    <row r="39" spans="1:22" ht="19.899999999999999" customHeight="1">
      <c r="A39" s="733">
        <f>A38+1</f>
        <v>30</v>
      </c>
      <c r="B39" s="733" t="s">
        <v>4799</v>
      </c>
      <c r="C39" s="949" t="str">
        <f>VLOOKUP((LEFT(B39,3)),'ships name'!A:C,2,FALSE)</f>
        <v>EVER LUNAR</v>
      </c>
      <c r="D39" s="808">
        <f>VLOOKUP(C39,'ships name'!B:C,2,FALSE)</f>
        <v>0</v>
      </c>
      <c r="E39" s="580" t="str">
        <f>RIGHT(B39,3)&amp;"W"</f>
        <v>030W</v>
      </c>
      <c r="F39" s="716" t="str">
        <f>RIGHT(B39,3)&amp;"E"</f>
        <v>030E</v>
      </c>
      <c r="G39" s="716" t="s">
        <v>4804</v>
      </c>
      <c r="H39" s="716">
        <f>H38+7</f>
        <v>43665</v>
      </c>
      <c r="I39" s="716">
        <f t="shared" si="12"/>
        <v>43666</v>
      </c>
      <c r="J39" s="716">
        <f t="shared" si="12"/>
        <v>43667</v>
      </c>
      <c r="K39" s="580">
        <f t="shared" si="13"/>
        <v>43670</v>
      </c>
      <c r="L39" s="580">
        <f t="shared" si="13"/>
        <v>43689</v>
      </c>
      <c r="M39" s="580">
        <f t="shared" si="13"/>
        <v>43694</v>
      </c>
      <c r="N39" s="580">
        <f t="shared" si="13"/>
        <v>43701</v>
      </c>
      <c r="O39" s="580">
        <f t="shared" si="13"/>
        <v>43696</v>
      </c>
      <c r="P39" s="580">
        <f t="shared" ref="P39" si="15">J39+32</f>
        <v>43699</v>
      </c>
    </row>
    <row r="40" spans="1:22" ht="19.899999999999999" customHeight="1">
      <c r="A40" s="733">
        <f>A39+1</f>
        <v>31</v>
      </c>
      <c r="B40" s="733" t="s">
        <v>4800</v>
      </c>
      <c r="C40" s="499" t="str">
        <f>VLOOKUP((LEFT(B40,3)),'ships name'!A:C,2,FALSE)</f>
        <v>EVER LEADER</v>
      </c>
      <c r="D40" s="808" t="str">
        <f>VLOOKUP(C40,'ships name'!B:C,2,FALSE)</f>
        <v xml:space="preserve"> </v>
      </c>
      <c r="E40" s="580" t="str">
        <f>RIGHT(B40,3)&amp;"W"</f>
        <v>041W</v>
      </c>
      <c r="F40" s="753" t="str">
        <f>RIGHT(B40,3)&amp;"E"</f>
        <v>041E</v>
      </c>
      <c r="G40" s="753" t="s">
        <v>4805</v>
      </c>
      <c r="H40" s="753">
        <f>H39+7</f>
        <v>43672</v>
      </c>
      <c r="I40" s="753">
        <f t="shared" si="12"/>
        <v>43673</v>
      </c>
      <c r="J40" s="753">
        <f t="shared" si="12"/>
        <v>43674</v>
      </c>
      <c r="K40" s="580">
        <f t="shared" si="13"/>
        <v>43677</v>
      </c>
      <c r="L40" s="580">
        <f t="shared" si="13"/>
        <v>43696</v>
      </c>
      <c r="M40" s="580">
        <f t="shared" si="13"/>
        <v>43701</v>
      </c>
      <c r="N40" s="580">
        <f t="shared" si="13"/>
        <v>43708</v>
      </c>
      <c r="O40" s="580">
        <f t="shared" si="13"/>
        <v>43703</v>
      </c>
      <c r="P40" s="580">
        <f t="shared" ref="P40" si="16">J40+32</f>
        <v>43706</v>
      </c>
    </row>
    <row r="41" spans="1:22" ht="19.899999999999999" customHeight="1">
      <c r="A41" s="733">
        <f>A40+1</f>
        <v>32</v>
      </c>
      <c r="B41" s="733" t="s">
        <v>4801</v>
      </c>
      <c r="C41" s="499" t="str">
        <f>VLOOKUP((LEFT(B41,3)),'ships name'!A:C,2,FALSE)</f>
        <v>EVER LINKING</v>
      </c>
      <c r="D41" s="808">
        <f>VLOOKUP(C41,'ships name'!B:C,2,FALSE)</f>
        <v>0</v>
      </c>
      <c r="E41" s="580" t="str">
        <f>RIGHT(B41,3)&amp;"W"</f>
        <v>032W</v>
      </c>
      <c r="F41" s="716" t="str">
        <f>RIGHT(B41,3)&amp;"E"</f>
        <v>032E</v>
      </c>
      <c r="G41" s="716" t="s">
        <v>4806</v>
      </c>
      <c r="H41" s="716">
        <f>H40+7</f>
        <v>43679</v>
      </c>
      <c r="I41" s="716">
        <f t="shared" si="12"/>
        <v>43680</v>
      </c>
      <c r="J41" s="716">
        <f t="shared" si="12"/>
        <v>43681</v>
      </c>
      <c r="K41" s="580">
        <f t="shared" si="13"/>
        <v>43684</v>
      </c>
      <c r="L41" s="580">
        <f t="shared" si="13"/>
        <v>43703</v>
      </c>
      <c r="M41" s="580">
        <f t="shared" si="13"/>
        <v>43708</v>
      </c>
      <c r="N41" s="580">
        <f t="shared" si="13"/>
        <v>43715</v>
      </c>
      <c r="O41" s="580">
        <f t="shared" si="13"/>
        <v>43710</v>
      </c>
      <c r="P41" s="580">
        <f t="shared" ref="P41" si="17">J41+32</f>
        <v>43713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187" t="s">
        <v>230</v>
      </c>
      <c r="B43" s="1188"/>
      <c r="C43" s="1188"/>
      <c r="D43" s="508"/>
      <c r="E43" s="1308" t="s">
        <v>51</v>
      </c>
      <c r="F43" s="1308"/>
      <c r="G43" s="534"/>
      <c r="H43" s="1289" t="s">
        <v>231</v>
      </c>
      <c r="I43" s="1289"/>
      <c r="J43" s="1289"/>
      <c r="K43" s="1289"/>
      <c r="L43" s="1289"/>
      <c r="M43" s="1289"/>
      <c r="N43" s="1289"/>
      <c r="O43" s="1289"/>
      <c r="P43" s="1410" t="s">
        <v>2</v>
      </c>
      <c r="Q43" s="1411"/>
      <c r="R43" s="1411"/>
      <c r="S43" s="1411"/>
      <c r="T43" s="1412"/>
      <c r="V43" s="223"/>
    </row>
    <row r="44" spans="1:22" s="103" customFormat="1" ht="19.899999999999999" hidden="1" customHeight="1">
      <c r="A44" s="1321" t="s">
        <v>3</v>
      </c>
      <c r="B44" s="1311" t="s">
        <v>4</v>
      </c>
      <c r="C44" s="1311" t="s">
        <v>5</v>
      </c>
      <c r="D44" s="542"/>
      <c r="E44" s="1309" t="s">
        <v>6</v>
      </c>
      <c r="F44" s="1310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88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322"/>
      <c r="B45" s="1312"/>
      <c r="C45" s="1312"/>
      <c r="D45" s="746"/>
      <c r="E45" s="1171" t="s">
        <v>232</v>
      </c>
      <c r="F45" s="1171" t="s">
        <v>233</v>
      </c>
      <c r="G45" s="439"/>
      <c r="H45" s="233" t="s">
        <v>15</v>
      </c>
      <c r="I45" s="233" t="s">
        <v>16</v>
      </c>
      <c r="J45" s="230" t="s">
        <v>17</v>
      </c>
      <c r="K45" s="1312" t="s">
        <v>45</v>
      </c>
      <c r="L45" s="230" t="s">
        <v>46</v>
      </c>
      <c r="M45" s="1389"/>
      <c r="N45" s="1388" t="s">
        <v>169</v>
      </c>
      <c r="O45" s="1422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323"/>
      <c r="B46" s="1313"/>
      <c r="C46" s="1313"/>
      <c r="D46" s="541"/>
      <c r="E46" s="1303"/>
      <c r="F46" s="1303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13"/>
      <c r="L46" s="237" t="s">
        <v>22</v>
      </c>
      <c r="M46" s="1389"/>
      <c r="N46" s="1389"/>
      <c r="O46" s="1423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338">
        <f>IA!A10</f>
        <v>27</v>
      </c>
      <c r="B47" s="1331" t="str">
        <f>IA!B10</f>
        <v>void</v>
      </c>
      <c r="C47" s="262" t="str">
        <f>VLOOKUP(B47,'ships name'!A:D,2,FALSE)</f>
        <v xml:space="preserve">VOID </v>
      </c>
      <c r="D47" s="262"/>
      <c r="E47" s="1347"/>
      <c r="F47" s="1345"/>
      <c r="G47" s="547"/>
      <c r="H47" s="1345">
        <f>IA!H10</f>
        <v>43650</v>
      </c>
      <c r="I47" s="1345">
        <f>IA!I10</f>
        <v>43651</v>
      </c>
      <c r="J47" s="1345">
        <f>IA!J10</f>
        <v>43652</v>
      </c>
      <c r="K47" s="1360" t="s">
        <v>175</v>
      </c>
      <c r="L47" s="1387">
        <f>J47+9</f>
        <v>43661</v>
      </c>
      <c r="M47" s="1390" t="s">
        <v>236</v>
      </c>
      <c r="N47" s="1372" t="str">
        <f>VLOOKUP((LEFT(M47,3)),'ships name'!A:C,2,0)</f>
        <v>MOL MAXIM</v>
      </c>
      <c r="O47" s="1424" t="str">
        <f>RIGHT(M47,3)&amp;"E"</f>
        <v>034E</v>
      </c>
      <c r="P47" s="1399">
        <f>J47+36</f>
        <v>43688</v>
      </c>
      <c r="Q47" s="1417">
        <f>J47+37</f>
        <v>43689</v>
      </c>
      <c r="R47" s="1417">
        <f>J47+39</f>
        <v>43691</v>
      </c>
      <c r="S47" s="1417">
        <f>J47+40</f>
        <v>43692</v>
      </c>
      <c r="T47" s="1413">
        <f>J47+43</f>
        <v>43695</v>
      </c>
      <c r="V47" s="223"/>
    </row>
    <row r="48" spans="1:22" s="103" customFormat="1" ht="19.899999999999999" hidden="1" customHeight="1">
      <c r="A48" s="1279"/>
      <c r="B48" s="1332"/>
      <c r="C48" s="156">
        <f>VLOOKUP(B47,'ships name'!A:D,3,FALSE)</f>
        <v>0</v>
      </c>
      <c r="D48" s="747"/>
      <c r="E48" s="1315"/>
      <c r="F48" s="1346"/>
      <c r="G48" s="754"/>
      <c r="H48" s="1346"/>
      <c r="I48" s="1346"/>
      <c r="J48" s="1346"/>
      <c r="K48" s="1315"/>
      <c r="L48" s="1333"/>
      <c r="M48" s="1295"/>
      <c r="N48" s="1342"/>
      <c r="O48" s="1239"/>
      <c r="P48" s="1400"/>
      <c r="Q48" s="1385"/>
      <c r="R48" s="1385"/>
      <c r="S48" s="1385"/>
      <c r="T48" s="1414"/>
      <c r="V48" s="223"/>
    </row>
    <row r="49" spans="1:24" s="103" customFormat="1" ht="19.899999999999999" hidden="1" customHeight="1">
      <c r="A49" s="1339">
        <f>IA!A11</f>
        <v>28</v>
      </c>
      <c r="B49" s="1331">
        <f>IA!B11</f>
        <v>0</v>
      </c>
      <c r="C49" s="263" t="e">
        <f>VLOOKUP(B49,'ships name'!A:D,2,FALSE)</f>
        <v>#N/A</v>
      </c>
      <c r="D49" s="748"/>
      <c r="E49" s="1315"/>
      <c r="F49" s="1349"/>
      <c r="G49" s="755"/>
      <c r="H49" s="1349">
        <f>IA!H11</f>
        <v>43657</v>
      </c>
      <c r="I49" s="1349">
        <f>IA!I11</f>
        <v>43658</v>
      </c>
      <c r="J49" s="1349">
        <f>IA!J11</f>
        <v>43659</v>
      </c>
      <c r="K49" s="1392" t="s">
        <v>175</v>
      </c>
      <c r="L49" s="1367">
        <f>L47+7</f>
        <v>43668</v>
      </c>
      <c r="M49" s="1357" t="s">
        <v>237</v>
      </c>
      <c r="N49" s="1352" t="str">
        <f>VLOOKUP((LEFT(M49,3)),'ships name'!A:C,2,0)</f>
        <v>MOL MAJESTY</v>
      </c>
      <c r="O49" s="1239" t="str">
        <f>RIGHT(M49,3)&amp;"E"</f>
        <v>041E</v>
      </c>
      <c r="P49" s="1400">
        <f>J49+36</f>
        <v>43695</v>
      </c>
      <c r="Q49" s="1385">
        <f>J49+37</f>
        <v>43696</v>
      </c>
      <c r="R49" s="1385">
        <f>J49+39</f>
        <v>43698</v>
      </c>
      <c r="S49" s="1385">
        <f>J49+40</f>
        <v>43699</v>
      </c>
      <c r="T49" s="1414">
        <f>J49+43</f>
        <v>43702</v>
      </c>
      <c r="V49" s="223"/>
    </row>
    <row r="50" spans="1:24" s="103" customFormat="1" ht="19.899999999999999" hidden="1" customHeight="1">
      <c r="A50" s="1340"/>
      <c r="B50" s="1332"/>
      <c r="C50" s="156" t="e">
        <f>VLOOKUP(B49,'ships name'!A:D,3,FALSE)</f>
        <v>#N/A</v>
      </c>
      <c r="D50" s="747"/>
      <c r="E50" s="1315"/>
      <c r="F50" s="1346"/>
      <c r="G50" s="754"/>
      <c r="H50" s="1346"/>
      <c r="I50" s="1346"/>
      <c r="J50" s="1346"/>
      <c r="K50" s="1315"/>
      <c r="L50" s="1333"/>
      <c r="M50" s="1295"/>
      <c r="N50" s="1342"/>
      <c r="O50" s="1239"/>
      <c r="P50" s="1400"/>
      <c r="Q50" s="1385"/>
      <c r="R50" s="1385"/>
      <c r="S50" s="1385"/>
      <c r="T50" s="1414"/>
      <c r="V50" s="223"/>
    </row>
    <row r="51" spans="1:24" s="103" customFormat="1" ht="19.899999999999999" hidden="1" customHeight="1">
      <c r="A51" s="1329">
        <f>IA!A12</f>
        <v>29</v>
      </c>
      <c r="B51" s="1333">
        <f>IA!B12</f>
        <v>0</v>
      </c>
      <c r="C51" s="156" t="e">
        <f>VLOOKUP(B51,'ships name'!A:D,2,FALSE)</f>
        <v>#N/A</v>
      </c>
      <c r="D51" s="747"/>
      <c r="E51" s="1315"/>
      <c r="F51" s="1349"/>
      <c r="G51" s="755"/>
      <c r="H51" s="1349">
        <f>IA!H12</f>
        <v>43664</v>
      </c>
      <c r="I51" s="1349">
        <f>IA!I12</f>
        <v>43665</v>
      </c>
      <c r="J51" s="1349">
        <f>IA!J12</f>
        <v>43666</v>
      </c>
      <c r="K51" s="1392" t="s">
        <v>175</v>
      </c>
      <c r="L51" s="1367">
        <f>L49+7</f>
        <v>43675</v>
      </c>
      <c r="M51" s="1352" t="s">
        <v>238</v>
      </c>
      <c r="N51" s="1352" t="str">
        <f>VLOOKUP((LEFT(M51,3)),'ships name'!A:C,2,0)</f>
        <v>MOL MODERN</v>
      </c>
      <c r="O51" s="1239" t="str">
        <f>RIGHT(M51,3)&amp;"E"</f>
        <v>035E</v>
      </c>
      <c r="P51" s="1400">
        <f>J51+36</f>
        <v>43702</v>
      </c>
      <c r="Q51" s="1385">
        <f>J51+37</f>
        <v>43703</v>
      </c>
      <c r="R51" s="1385">
        <f>J51+39</f>
        <v>43705</v>
      </c>
      <c r="S51" s="1385">
        <f>J51+40</f>
        <v>43706</v>
      </c>
      <c r="T51" s="1414">
        <f>J51+43</f>
        <v>43709</v>
      </c>
      <c r="V51" s="223"/>
    </row>
    <row r="52" spans="1:24" s="103" customFormat="1" ht="19.899999999999999" hidden="1" customHeight="1">
      <c r="A52" s="1341"/>
      <c r="B52" s="1333"/>
      <c r="C52" s="156" t="e">
        <f>VLOOKUP(B51,'ships name'!A:D,3,FALSE)</f>
        <v>#N/A</v>
      </c>
      <c r="D52" s="747"/>
      <c r="E52" s="1315"/>
      <c r="F52" s="1346"/>
      <c r="G52" s="754"/>
      <c r="H52" s="1346"/>
      <c r="I52" s="1346"/>
      <c r="J52" s="1346"/>
      <c r="K52" s="1315"/>
      <c r="L52" s="1333"/>
      <c r="M52" s="1342"/>
      <c r="N52" s="1342"/>
      <c r="O52" s="1239"/>
      <c r="P52" s="1400"/>
      <c r="Q52" s="1385"/>
      <c r="R52" s="1385"/>
      <c r="S52" s="1385"/>
      <c r="T52" s="1414"/>
      <c r="U52" s="223"/>
      <c r="V52" s="223"/>
    </row>
    <row r="53" spans="1:24" s="211" customFormat="1" ht="19.899999999999999" hidden="1" customHeight="1">
      <c r="A53" s="1329">
        <f>IA!A13</f>
        <v>30</v>
      </c>
      <c r="B53" s="1333">
        <f>IA!B13</f>
        <v>0</v>
      </c>
      <c r="C53" s="227" t="e">
        <f>VLOOKUP(B53,'ships name'!A:C,2,FALSE)</f>
        <v>#N/A</v>
      </c>
      <c r="D53" s="749"/>
      <c r="E53" s="1315"/>
      <c r="F53" s="1352"/>
      <c r="G53" s="756"/>
      <c r="H53" s="1349">
        <f>I53-1</f>
        <v>43671</v>
      </c>
      <c r="I53" s="1349">
        <f>J53-1</f>
        <v>43672</v>
      </c>
      <c r="J53" s="1349">
        <f>J51+7</f>
        <v>43673</v>
      </c>
      <c r="K53" s="1367" t="s">
        <v>239</v>
      </c>
      <c r="L53" s="1367">
        <f>L51+7</f>
        <v>43682</v>
      </c>
      <c r="M53" s="1352" t="s">
        <v>240</v>
      </c>
      <c r="N53" s="1352" t="str">
        <f>VLOOKUP((LEFT(M53,3)),'ships name'!A:C,2,0)</f>
        <v>MOL MAESTRO</v>
      </c>
      <c r="O53" s="1239" t="str">
        <f>RIGHT(M53,3)&amp;"E"</f>
        <v>037E</v>
      </c>
      <c r="P53" s="1401">
        <f>J53+36</f>
        <v>43709</v>
      </c>
      <c r="Q53" s="1383">
        <f>J53+37</f>
        <v>43710</v>
      </c>
      <c r="R53" s="1383">
        <f>J53+39</f>
        <v>43712</v>
      </c>
      <c r="S53" s="1383">
        <f>J53+40</f>
        <v>43713</v>
      </c>
      <c r="T53" s="1415">
        <f>J53+43</f>
        <v>43716</v>
      </c>
      <c r="U53" s="275"/>
      <c r="V53" s="275"/>
    </row>
    <row r="54" spans="1:24" s="211" customFormat="1" ht="19.899999999999999" hidden="1" customHeight="1">
      <c r="A54" s="1341"/>
      <c r="B54" s="1333"/>
      <c r="C54" s="227" t="e">
        <f>VLOOKUP(B53,'ships name'!A:C,3,FALSE)</f>
        <v>#N/A</v>
      </c>
      <c r="D54" s="749"/>
      <c r="E54" s="1315"/>
      <c r="F54" s="1342"/>
      <c r="G54" s="757"/>
      <c r="H54" s="1346"/>
      <c r="I54" s="1346"/>
      <c r="J54" s="1346"/>
      <c r="K54" s="1333"/>
      <c r="L54" s="1333"/>
      <c r="M54" s="1342"/>
      <c r="N54" s="1342"/>
      <c r="O54" s="1239"/>
      <c r="P54" s="1401"/>
      <c r="Q54" s="1383"/>
      <c r="R54" s="1383"/>
      <c r="S54" s="1383"/>
      <c r="T54" s="1415"/>
      <c r="U54" s="275"/>
      <c r="V54" s="275"/>
    </row>
    <row r="55" spans="1:24" s="211" customFormat="1" ht="19.899999999999999" hidden="1" customHeight="1">
      <c r="A55" s="1329">
        <f>IA!A14</f>
        <v>31</v>
      </c>
      <c r="B55" s="1333">
        <f>IA!B14</f>
        <v>0</v>
      </c>
      <c r="C55" s="227" t="e">
        <f>VLOOKUP(B55,'ships name'!A:C,2,FALSE)</f>
        <v>#N/A</v>
      </c>
      <c r="D55" s="749"/>
      <c r="E55" s="1315"/>
      <c r="F55" s="1352"/>
      <c r="G55" s="756"/>
      <c r="H55" s="1349">
        <f>I55-1</f>
        <v>43678</v>
      </c>
      <c r="I55" s="1349">
        <f>J55-1</f>
        <v>43679</v>
      </c>
      <c r="J55" s="1349">
        <f>J53+7</f>
        <v>43680</v>
      </c>
      <c r="K55" s="1367" t="s">
        <v>239</v>
      </c>
      <c r="L55" s="1367">
        <f>L53+7</f>
        <v>43689</v>
      </c>
      <c r="M55" s="1352"/>
      <c r="N55" s="1352" t="e">
        <f>VLOOKUP((LEFT(M55,3)),'ships name'!A:C,2,0)</f>
        <v>#N/A</v>
      </c>
      <c r="O55" s="1239" t="str">
        <f>RIGHT(M55,3)&amp;"E"</f>
        <v>E</v>
      </c>
      <c r="P55" s="1400">
        <f>J55+36</f>
        <v>43716</v>
      </c>
      <c r="Q55" s="1385">
        <f>J55+37</f>
        <v>43717</v>
      </c>
      <c r="R55" s="1385">
        <f>J55+39</f>
        <v>43719</v>
      </c>
      <c r="S55" s="1385">
        <f>J55+40</f>
        <v>43720</v>
      </c>
      <c r="T55" s="1414">
        <f>J55+43</f>
        <v>43723</v>
      </c>
      <c r="U55" s="275"/>
      <c r="V55" s="275"/>
    </row>
    <row r="56" spans="1:24" s="211" customFormat="1" ht="19.899999999999999" hidden="1" customHeight="1">
      <c r="A56" s="1330"/>
      <c r="B56" s="1337"/>
      <c r="C56" s="264" t="e">
        <f>VLOOKUP(B55,'ships name'!A:C,3,FALSE)</f>
        <v>#N/A</v>
      </c>
      <c r="D56" s="750"/>
      <c r="E56" s="1316"/>
      <c r="F56" s="1343"/>
      <c r="G56" s="555"/>
      <c r="H56" s="1370"/>
      <c r="I56" s="1370"/>
      <c r="J56" s="1370"/>
      <c r="K56" s="1337"/>
      <c r="L56" s="1337"/>
      <c r="M56" s="1343"/>
      <c r="N56" s="1343"/>
      <c r="O56" s="1240"/>
      <c r="P56" s="1402"/>
      <c r="Q56" s="1398"/>
      <c r="R56" s="1398"/>
      <c r="S56" s="1398"/>
      <c r="T56" s="1416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187" t="s">
        <v>241</v>
      </c>
      <c r="B58" s="1188"/>
      <c r="C58" s="1188"/>
      <c r="D58" s="508"/>
      <c r="E58" s="1308" t="e">
        <f>LT!#REF!</f>
        <v>#REF!</v>
      </c>
      <c r="F58" s="1308"/>
      <c r="G58" s="534"/>
      <c r="H58" s="1289" t="e">
        <f>LT!#REF!</f>
        <v>#REF!</v>
      </c>
      <c r="I58" s="1289"/>
      <c r="J58" s="1289"/>
      <c r="K58" s="1289"/>
      <c r="L58" s="1289"/>
      <c r="M58" s="1289"/>
      <c r="N58" s="1289"/>
      <c r="O58" s="1289"/>
      <c r="P58" s="1403" t="s">
        <v>2</v>
      </c>
      <c r="Q58" s="1404"/>
      <c r="R58" s="1404"/>
      <c r="S58" s="1404"/>
      <c r="T58" s="1405"/>
      <c r="U58" s="276"/>
      <c r="V58" s="276"/>
      <c r="W58" s="276"/>
      <c r="X58" s="276"/>
    </row>
    <row r="59" spans="1:24" s="103" customFormat="1" ht="19.899999999999999" hidden="1" customHeight="1">
      <c r="A59" s="1321" t="s">
        <v>3</v>
      </c>
      <c r="B59" s="1311" t="s">
        <v>4</v>
      </c>
      <c r="C59" s="1311" t="s">
        <v>5</v>
      </c>
      <c r="D59" s="542"/>
      <c r="E59" s="1309" t="s">
        <v>6</v>
      </c>
      <c r="F59" s="1310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13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322"/>
      <c r="B60" s="1312"/>
      <c r="C60" s="1312"/>
      <c r="D60" s="746"/>
      <c r="E60" s="1312" t="e">
        <f>LT!#REF!</f>
        <v>#REF!</v>
      </c>
      <c r="F60" s="1312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312" t="s">
        <v>45</v>
      </c>
      <c r="L60" s="230" t="s">
        <v>46</v>
      </c>
      <c r="M60" s="1420"/>
      <c r="N60" s="1313" t="s">
        <v>169</v>
      </c>
      <c r="O60" s="1425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324"/>
      <c r="B61" s="1314"/>
      <c r="C61" s="1314"/>
      <c r="D61" s="474"/>
      <c r="E61" s="1314"/>
      <c r="F61" s="1314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14"/>
      <c r="L61" s="267" t="s">
        <v>22</v>
      </c>
      <c r="M61" s="1371"/>
      <c r="N61" s="1371"/>
      <c r="O61" s="1426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21" t="e">
        <f>LT!#REF!</f>
        <v>#REF!</v>
      </c>
      <c r="B62" s="1325" t="e">
        <f>LT!#REF!</f>
        <v>#REF!</v>
      </c>
      <c r="C62" s="265" t="e">
        <f>VLOOKUP(B62,'ships name'!A:D,2,FALSE)</f>
        <v>#REF!</v>
      </c>
      <c r="D62" s="265"/>
      <c r="E62" s="1317" t="e">
        <f>LT!#REF!</f>
        <v>#REF!</v>
      </c>
      <c r="F62" s="1320" t="e">
        <f>LT!#REF!</f>
        <v>#REF!</v>
      </c>
      <c r="G62" s="545"/>
      <c r="H62" s="1320" t="e">
        <f>LT!#REF!</f>
        <v>#REF!</v>
      </c>
      <c r="I62" s="1320" t="e">
        <f>LT!#REF!</f>
        <v>#REF!</v>
      </c>
      <c r="J62" s="1353" t="e">
        <f>LT!#REF!</f>
        <v>#REF!</v>
      </c>
      <c r="K62" s="1421" t="s">
        <v>239</v>
      </c>
      <c r="L62" s="1368" t="e">
        <f>J62+9</f>
        <v>#REF!</v>
      </c>
      <c r="M62" s="1390" t="s">
        <v>243</v>
      </c>
      <c r="N62" s="1320" t="str">
        <f>VLOOKUP((LEFT(M62,3)),'ships name'!A:C,2,0)</f>
        <v>MOL MAXIM</v>
      </c>
      <c r="O62" s="1157" t="str">
        <f>RIGHT(M62,3)&amp;"E"</f>
        <v>031E</v>
      </c>
      <c r="P62" s="1399" t="e">
        <f>J62+30</f>
        <v>#REF!</v>
      </c>
      <c r="Q62" s="1417" t="e">
        <f>P62+2</f>
        <v>#REF!</v>
      </c>
      <c r="R62" s="1417" t="e">
        <f>Q62+1</f>
        <v>#REF!</v>
      </c>
      <c r="S62" s="1417" t="e">
        <f>R62+1</f>
        <v>#REF!</v>
      </c>
      <c r="T62" s="1413" t="e">
        <f>S62+3</f>
        <v>#REF!</v>
      </c>
      <c r="U62" s="1408"/>
      <c r="V62" s="1408"/>
    </row>
    <row r="63" spans="1:24" s="103" customFormat="1" ht="19.899999999999999" hidden="1" customHeight="1">
      <c r="A63" s="1322"/>
      <c r="B63" s="1326"/>
      <c r="C63" s="106" t="e">
        <f>VLOOKUP(B62,'ships name'!A:D,3,FALSE)</f>
        <v>#REF!</v>
      </c>
      <c r="D63" s="439"/>
      <c r="E63" s="1318"/>
      <c r="F63" s="1318"/>
      <c r="G63" s="758"/>
      <c r="H63" s="1318"/>
      <c r="I63" s="1318"/>
      <c r="J63" s="1354"/>
      <c r="K63" s="1312"/>
      <c r="L63" s="1369"/>
      <c r="M63" s="1295"/>
      <c r="N63" s="1318"/>
      <c r="O63" s="1170"/>
      <c r="P63" s="1400"/>
      <c r="Q63" s="1385"/>
      <c r="R63" s="1385"/>
      <c r="S63" s="1385"/>
      <c r="T63" s="1414"/>
      <c r="U63" s="1409"/>
      <c r="V63" s="1409"/>
    </row>
    <row r="64" spans="1:24" s="103" customFormat="1" ht="19.899999999999999" hidden="1" customHeight="1">
      <c r="A64" s="1321" t="e">
        <f>LT!#REF!</f>
        <v>#REF!</v>
      </c>
      <c r="B64" s="1325" t="e">
        <f>LT!#REF!</f>
        <v>#REF!</v>
      </c>
      <c r="C64" s="266" t="e">
        <f>VLOOKUP(B64,'ships name'!A:D,2,FALSE)</f>
        <v>#REF!</v>
      </c>
      <c r="D64" s="265"/>
      <c r="E64" s="1317" t="e">
        <f>LT!#REF!</f>
        <v>#REF!</v>
      </c>
      <c r="F64" s="1320" t="e">
        <f>LT!#REF!</f>
        <v>#REF!</v>
      </c>
      <c r="G64" s="545"/>
      <c r="H64" s="1320" t="e">
        <f>LT!#REF!</f>
        <v>#REF!</v>
      </c>
      <c r="I64" s="1320" t="e">
        <f>LT!#REF!</f>
        <v>#REF!</v>
      </c>
      <c r="J64" s="1353" t="e">
        <f>LT!#REF!</f>
        <v>#REF!</v>
      </c>
      <c r="K64" s="1393" t="s">
        <v>239</v>
      </c>
      <c r="L64" s="1385" t="e">
        <f>L62+7</f>
        <v>#REF!</v>
      </c>
      <c r="M64" s="1357" t="s">
        <v>244</v>
      </c>
      <c r="N64" s="1320" t="str">
        <f>VLOOKUP((LEFT(M64,3)),'ships name'!A:C,2,0)</f>
        <v>MOL MAJESTY</v>
      </c>
      <c r="O64" s="1157" t="str">
        <f>RIGHT(M64,3)&amp;"E"</f>
        <v>038E</v>
      </c>
      <c r="P64" s="1400" t="e">
        <f>J64+30</f>
        <v>#REF!</v>
      </c>
      <c r="Q64" s="1385" t="e">
        <f>P64+2</f>
        <v>#REF!</v>
      </c>
      <c r="R64" s="1385" t="e">
        <f>Q64+1</f>
        <v>#REF!</v>
      </c>
      <c r="S64" s="1385" t="e">
        <f>R64+1</f>
        <v>#REF!</v>
      </c>
      <c r="T64" s="1414" t="e">
        <f>S64+3</f>
        <v>#REF!</v>
      </c>
      <c r="U64" s="1408"/>
      <c r="V64" s="1408"/>
    </row>
    <row r="65" spans="1:22" s="103" customFormat="1" ht="19.899999999999999" hidden="1" customHeight="1">
      <c r="A65" s="1322"/>
      <c r="B65" s="1326"/>
      <c r="C65" s="106" t="e">
        <f>VLOOKUP(B64,'ships name'!A:D,3,FALSE)</f>
        <v>#REF!</v>
      </c>
      <c r="D65" s="439"/>
      <c r="E65" s="1318"/>
      <c r="F65" s="1318"/>
      <c r="G65" s="758"/>
      <c r="H65" s="1318"/>
      <c r="I65" s="1318"/>
      <c r="J65" s="1354"/>
      <c r="K65" s="1312"/>
      <c r="L65" s="1369"/>
      <c r="M65" s="1295"/>
      <c r="N65" s="1318"/>
      <c r="O65" s="1170"/>
      <c r="P65" s="1400"/>
      <c r="Q65" s="1385"/>
      <c r="R65" s="1385"/>
      <c r="S65" s="1385"/>
      <c r="T65" s="1414"/>
      <c r="U65" s="1409"/>
      <c r="V65" s="1409"/>
    </row>
    <row r="66" spans="1:22" s="103" customFormat="1" ht="19.899999999999999" hidden="1" customHeight="1">
      <c r="A66" s="1321" t="e">
        <f>LT!#REF!</f>
        <v>#REF!</v>
      </c>
      <c r="B66" s="1319" t="e">
        <f>LT!#REF!</f>
        <v>#REF!</v>
      </c>
      <c r="C66" s="110" t="e">
        <f>VLOOKUP(B66,'ships name'!A:D,2,FALSE)</f>
        <v>#REF!</v>
      </c>
      <c r="D66" s="493"/>
      <c r="E66" s="1319" t="e">
        <f>LT!#REF!</f>
        <v>#REF!</v>
      </c>
      <c r="F66" s="1320" t="e">
        <f>LT!#REF!</f>
        <v>#REF!</v>
      </c>
      <c r="G66" s="545"/>
      <c r="H66" s="1320" t="e">
        <f>LT!#REF!</f>
        <v>#REF!</v>
      </c>
      <c r="I66" s="1320" t="e">
        <f>LT!#REF!</f>
        <v>#REF!</v>
      </c>
      <c r="J66" s="1353" t="e">
        <f>LT!#REF!</f>
        <v>#REF!</v>
      </c>
      <c r="K66" s="1393" t="s">
        <v>239</v>
      </c>
      <c r="L66" s="1385" t="e">
        <f>L64+7</f>
        <v>#REF!</v>
      </c>
      <c r="M66" s="1352" t="s">
        <v>245</v>
      </c>
      <c r="N66" s="1320" t="str">
        <f>VLOOKUP((LEFT(M66,3)),'ships name'!A:C,2,0)</f>
        <v>MOL MODERN</v>
      </c>
      <c r="O66" s="1157" t="str">
        <f>RIGHT(M66,3)&amp;"E"</f>
        <v>032E</v>
      </c>
      <c r="P66" s="1400" t="e">
        <f>J66+30</f>
        <v>#REF!</v>
      </c>
      <c r="Q66" s="1385" t="e">
        <f>P66+2</f>
        <v>#REF!</v>
      </c>
      <c r="R66" s="1385" t="e">
        <f>Q66+1</f>
        <v>#REF!</v>
      </c>
      <c r="S66" s="1385" t="e">
        <f>R66+1</f>
        <v>#REF!</v>
      </c>
      <c r="T66" s="1414" t="e">
        <f>S66+3</f>
        <v>#REF!</v>
      </c>
      <c r="U66" s="1408"/>
      <c r="V66" s="1408"/>
    </row>
    <row r="67" spans="1:22" s="103" customFormat="1" ht="19.899999999999999" hidden="1" customHeight="1">
      <c r="A67" s="1322"/>
      <c r="B67" s="1295"/>
      <c r="C67" s="109" t="e">
        <f>VLOOKUP(B66,'ships name'!A:D,3,FALSE)</f>
        <v>#REF!</v>
      </c>
      <c r="D67" s="499"/>
      <c r="E67" s="1295"/>
      <c r="F67" s="1318"/>
      <c r="G67" s="758"/>
      <c r="H67" s="1318"/>
      <c r="I67" s="1318"/>
      <c r="J67" s="1354"/>
      <c r="K67" s="1312"/>
      <c r="L67" s="1369"/>
      <c r="M67" s="1342"/>
      <c r="N67" s="1318"/>
      <c r="O67" s="1170"/>
      <c r="P67" s="1400"/>
      <c r="Q67" s="1385"/>
      <c r="R67" s="1385"/>
      <c r="S67" s="1385"/>
      <c r="T67" s="1414"/>
      <c r="U67" s="1409"/>
      <c r="V67" s="1409"/>
    </row>
    <row r="68" spans="1:22" s="103" customFormat="1" ht="19.899999999999999" hidden="1" customHeight="1">
      <c r="A68" s="1321" t="e">
        <f>LT!#REF!</f>
        <v>#REF!</v>
      </c>
      <c r="B68" s="1319" t="e">
        <f>LT!#REF!</f>
        <v>#REF!</v>
      </c>
      <c r="C68" s="220" t="e">
        <f>VLOOKUP(B68,'ships name'!A:C,2,FALSE)</f>
        <v>#REF!</v>
      </c>
      <c r="D68" s="531"/>
      <c r="E68" s="1306" t="e">
        <f>LT!#REF!</f>
        <v>#REF!</v>
      </c>
      <c r="F68" s="1348" t="e">
        <f>LT!#REF!</f>
        <v>#REF!</v>
      </c>
      <c r="G68" s="546"/>
      <c r="H68" s="1348" t="e">
        <f>LT!#REF!</f>
        <v>#REF!</v>
      </c>
      <c r="I68" s="1348" t="e">
        <f>LT!#REF!</f>
        <v>#REF!</v>
      </c>
      <c r="J68" s="1396" t="e">
        <f>LT!#REF!</f>
        <v>#REF!</v>
      </c>
      <c r="K68" s="1394" t="s">
        <v>239</v>
      </c>
      <c r="L68" s="1383" t="e">
        <f>L66+7</f>
        <v>#REF!</v>
      </c>
      <c r="M68" s="1352" t="s">
        <v>246</v>
      </c>
      <c r="N68" s="1348" t="str">
        <f>VLOOKUP((LEFT(M68,3)),'ships name'!A:C,2,0)</f>
        <v>MOL MAESTRO</v>
      </c>
      <c r="O68" s="1406" t="str">
        <f>RIGHT(M68,3)&amp;"E"</f>
        <v>034E</v>
      </c>
      <c r="P68" s="1401" t="e">
        <f>J68+30</f>
        <v>#REF!</v>
      </c>
      <c r="Q68" s="1383" t="e">
        <f>P68+2</f>
        <v>#REF!</v>
      </c>
      <c r="R68" s="1383" t="e">
        <f>Q68+1</f>
        <v>#REF!</v>
      </c>
      <c r="S68" s="1383" t="e">
        <f>R68+1</f>
        <v>#REF!</v>
      </c>
      <c r="T68" s="1415" t="e">
        <f>S68+3</f>
        <v>#REF!</v>
      </c>
      <c r="U68" s="1418"/>
      <c r="V68" s="1408"/>
    </row>
    <row r="69" spans="1:22" s="103" customFormat="1" ht="19.899999999999999" hidden="1" customHeight="1">
      <c r="A69" s="1322"/>
      <c r="B69" s="1295"/>
      <c r="C69" s="220" t="e">
        <f>VLOOKUP(B68,'ships name'!A:C,3,FALSE)</f>
        <v>#REF!</v>
      </c>
      <c r="D69" s="531"/>
      <c r="E69" s="1307"/>
      <c r="F69" s="1297"/>
      <c r="G69" s="759"/>
      <c r="H69" s="1297"/>
      <c r="I69" s="1297"/>
      <c r="J69" s="1397"/>
      <c r="K69" s="1326"/>
      <c r="L69" s="1384"/>
      <c r="M69" s="1342"/>
      <c r="N69" s="1297"/>
      <c r="O69" s="1201"/>
      <c r="P69" s="1401"/>
      <c r="Q69" s="1383"/>
      <c r="R69" s="1383"/>
      <c r="S69" s="1383"/>
      <c r="T69" s="1415"/>
      <c r="U69" s="1419"/>
      <c r="V69" s="1409"/>
    </row>
    <row r="70" spans="1:22" s="103" customFormat="1" ht="19.899999999999999" hidden="1" customHeight="1">
      <c r="A70" s="1322" t="e">
        <f>LT!#REF!</f>
        <v>#REF!</v>
      </c>
      <c r="B70" s="1327" t="e">
        <f>LT!#REF!</f>
        <v>#REF!</v>
      </c>
      <c r="C70" s="220" t="e">
        <f>VLOOKUP(B70,'ships name'!A:C,2,FALSE)</f>
        <v>#REF!</v>
      </c>
      <c r="D70" s="531"/>
      <c r="E70" s="1342" t="e">
        <f>LT!#REF!</f>
        <v>#REF!</v>
      </c>
      <c r="F70" s="1352" t="e">
        <f>LT!#REF!</f>
        <v>#REF!</v>
      </c>
      <c r="G70" s="756"/>
      <c r="H70" s="1352" t="e">
        <f>LT!#REF!</f>
        <v>#REF!</v>
      </c>
      <c r="I70" s="1352" t="e">
        <f>LT!#REF!</f>
        <v>#REF!</v>
      </c>
      <c r="J70" s="1352" t="e">
        <f>LT!#REF!</f>
        <v>#REF!</v>
      </c>
      <c r="K70" s="1395" t="s">
        <v>239</v>
      </c>
      <c r="L70" s="1385" t="e">
        <f>L68+7</f>
        <v>#REF!</v>
      </c>
      <c r="M70" s="1352" t="s">
        <v>247</v>
      </c>
      <c r="N70" s="1320" t="str">
        <f>VLOOKUP((LEFT(M70,3)),'ships name'!A:C,2,0)</f>
        <v>MOL MARVEL</v>
      </c>
      <c r="O70" s="1239" t="str">
        <f>RIGHT(M70,3)&amp;"E"</f>
        <v>033E</v>
      </c>
      <c r="P70" s="1400" t="e">
        <f>J70+30</f>
        <v>#REF!</v>
      </c>
      <c r="Q70" s="1385" t="e">
        <f>P70+2</f>
        <v>#REF!</v>
      </c>
      <c r="R70" s="1385" t="e">
        <f>Q70+1</f>
        <v>#REF!</v>
      </c>
      <c r="S70" s="1385" t="e">
        <f>R70+1</f>
        <v>#REF!</v>
      </c>
      <c r="T70" s="1414" t="e">
        <f>S70+3</f>
        <v>#REF!</v>
      </c>
      <c r="U70" s="1408"/>
      <c r="V70" s="1408"/>
    </row>
    <row r="71" spans="1:22" s="103" customFormat="1" ht="19.899999999999999" hidden="1" customHeight="1">
      <c r="A71" s="1324"/>
      <c r="B71" s="1328"/>
      <c r="C71" s="228" t="e">
        <f>VLOOKUP(B70,'ships name'!A:C,3,FALSE)</f>
        <v>#REF!</v>
      </c>
      <c r="D71" s="539"/>
      <c r="E71" s="1343"/>
      <c r="F71" s="1343"/>
      <c r="G71" s="555"/>
      <c r="H71" s="1343"/>
      <c r="I71" s="1343"/>
      <c r="J71" s="1343"/>
      <c r="K71" s="1328"/>
      <c r="L71" s="1386"/>
      <c r="M71" s="1343"/>
      <c r="N71" s="1391"/>
      <c r="O71" s="1240"/>
      <c r="P71" s="1402"/>
      <c r="Q71" s="1398"/>
      <c r="R71" s="1398"/>
      <c r="S71" s="1398"/>
      <c r="T71" s="1416"/>
      <c r="U71" s="1409"/>
      <c r="V71" s="1409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73" t="s">
        <v>4010</v>
      </c>
      <c r="B73" s="1274"/>
      <c r="C73" s="1274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91" t="s">
        <v>2</v>
      </c>
      <c r="L73" s="1192"/>
      <c r="M73" s="1242"/>
    </row>
    <row r="74" spans="1:22" ht="19.899999999999999" customHeight="1">
      <c r="A74" s="1278" t="s">
        <v>3</v>
      </c>
      <c r="B74" s="1276" t="s">
        <v>4</v>
      </c>
      <c r="C74" s="1276" t="s">
        <v>5</v>
      </c>
      <c r="D74" s="1140" t="s">
        <v>4291</v>
      </c>
      <c r="E74" s="1143" t="s">
        <v>6</v>
      </c>
      <c r="F74" s="1144"/>
      <c r="G74" s="1145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78"/>
      <c r="B75" s="1276"/>
      <c r="C75" s="1276"/>
      <c r="D75" s="1122"/>
      <c r="E75" s="1122" t="s">
        <v>13</v>
      </c>
      <c r="F75" s="1286" t="s">
        <v>14</v>
      </c>
      <c r="G75" s="1287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79"/>
      <c r="B76" s="1277"/>
      <c r="C76" s="1277"/>
      <c r="D76" s="1123"/>
      <c r="E76" s="1123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27</v>
      </c>
      <c r="B77" s="722" t="s">
        <v>4582</v>
      </c>
      <c r="C77" s="493" t="str">
        <f>VLOOKUP((LEFT(B77,3)),'ships name'!A:C,2,FALSE)</f>
        <v>COSCO FORTUNE</v>
      </c>
      <c r="D77" s="811" t="str">
        <f>VLOOKUP(C77,'ships name'!B:C,2,FALSE)</f>
        <v>中远财富</v>
      </c>
      <c r="E77" s="611" t="str">
        <f>RIGHT(B77,3)&amp;"W"</f>
        <v>047W</v>
      </c>
      <c r="F77" s="611" t="str">
        <f t="shared" ref="F77" si="18">LEFT(G77,6)</f>
        <v>0MB35E</v>
      </c>
      <c r="G77" s="611" t="s">
        <v>4583</v>
      </c>
      <c r="H77" s="710">
        <f>J77-2</f>
        <v>43648</v>
      </c>
      <c r="I77" s="710">
        <f>J77</f>
        <v>43650</v>
      </c>
      <c r="J77" s="710">
        <v>43650</v>
      </c>
      <c r="K77" s="710">
        <f>J77+28</f>
        <v>43678</v>
      </c>
      <c r="L77" s="710">
        <f>J77+32</f>
        <v>43682</v>
      </c>
      <c r="M77" s="744">
        <f>J77+35</f>
        <v>43685</v>
      </c>
    </row>
    <row r="78" spans="1:22" ht="19.899999999999999" customHeight="1">
      <c r="A78" s="617">
        <f>A77+1</f>
        <v>28</v>
      </c>
      <c r="B78" s="733" t="s">
        <v>4807</v>
      </c>
      <c r="C78" s="499" t="str">
        <f>VLOOKUP((LEFT(B78,3)),'ships name'!A:C,2,FALSE)</f>
        <v>CMA CGM J. MADISON</v>
      </c>
      <c r="D78" s="808" t="str">
        <f>VLOOKUP(C78,'ships name'!B:C,2,FALSE)</f>
        <v xml:space="preserve"> </v>
      </c>
      <c r="E78" s="580" t="str">
        <f>RIGHT(B78,3)&amp;"W"</f>
        <v>091W</v>
      </c>
      <c r="F78" s="580" t="str">
        <f>RIGHT(B78,3)&amp;"E"</f>
        <v>091E</v>
      </c>
      <c r="G78" s="580" t="s">
        <v>4584</v>
      </c>
      <c r="H78" s="716">
        <f t="shared" ref="H78:J81" si="19">H77+7</f>
        <v>43655</v>
      </c>
      <c r="I78" s="716">
        <f t="shared" si="19"/>
        <v>43657</v>
      </c>
      <c r="J78" s="716">
        <f t="shared" si="19"/>
        <v>43657</v>
      </c>
      <c r="K78" s="716">
        <f t="shared" ref="K78" si="20">J78+28</f>
        <v>43685</v>
      </c>
      <c r="L78" s="716">
        <f t="shared" ref="L78" si="21">J78+32</f>
        <v>43689</v>
      </c>
      <c r="M78" s="760">
        <f t="shared" ref="M78" si="22">J78+35</f>
        <v>43692</v>
      </c>
    </row>
    <row r="79" spans="1:22" ht="19.899999999999999" customHeight="1">
      <c r="A79" s="617">
        <f>A78+1</f>
        <v>29</v>
      </c>
      <c r="B79" s="733" t="s">
        <v>4808</v>
      </c>
      <c r="C79" s="499" t="str">
        <f>VLOOKUP((LEFT(B79,3)),'ships name'!A:C,2,FALSE)</f>
        <v>CMA CGM T. ROOSEVELT</v>
      </c>
      <c r="D79" s="808" t="str">
        <f>VLOOKUP(C79,'ships name'!B:C,2,FALSE)</f>
        <v xml:space="preserve">  </v>
      </c>
      <c r="E79" s="580" t="str">
        <f>RIGHT(B79,3)&amp;"W"</f>
        <v>257W</v>
      </c>
      <c r="F79" s="580" t="str">
        <f>RIGHT(B79,3)&amp;"E"</f>
        <v>257E</v>
      </c>
      <c r="G79" s="580" t="s">
        <v>4585</v>
      </c>
      <c r="H79" s="716">
        <f t="shared" si="19"/>
        <v>43662</v>
      </c>
      <c r="I79" s="716">
        <f t="shared" si="19"/>
        <v>43664</v>
      </c>
      <c r="J79" s="716">
        <f t="shared" si="19"/>
        <v>43664</v>
      </c>
      <c r="K79" s="716">
        <f t="shared" ref="K79" si="23">J79+28</f>
        <v>43692</v>
      </c>
      <c r="L79" s="716">
        <f t="shared" ref="L79" si="24">J79+32</f>
        <v>43696</v>
      </c>
      <c r="M79" s="760">
        <f t="shared" ref="M79" si="25">J79+35</f>
        <v>43699</v>
      </c>
    </row>
    <row r="80" spans="1:22" ht="19.899999999999999" customHeight="1">
      <c r="A80" s="617">
        <f>A79+1</f>
        <v>30</v>
      </c>
      <c r="B80" s="733" t="s">
        <v>4809</v>
      </c>
      <c r="C80" s="499" t="str">
        <f>VLOOKUP((LEFT(B80,3)),'ships name'!A:C,2,FALSE)</f>
        <v>CMA CGM J. ADAMS</v>
      </c>
      <c r="D80" s="808">
        <f>VLOOKUP(C80,'ships name'!B:C,2,FALSE)</f>
        <v>0</v>
      </c>
      <c r="E80" s="580" t="str">
        <f>RIGHT(B80,3)&amp;"W"</f>
        <v>237W</v>
      </c>
      <c r="F80" s="580" t="str">
        <f t="shared" ref="F80:F81" si="26">RIGHT(B80,3)&amp;"E"</f>
        <v>237E</v>
      </c>
      <c r="G80" s="580" t="s">
        <v>4586</v>
      </c>
      <c r="H80" s="753">
        <f t="shared" si="19"/>
        <v>43669</v>
      </c>
      <c r="I80" s="716">
        <f t="shared" si="19"/>
        <v>43671</v>
      </c>
      <c r="J80" s="716">
        <f t="shared" si="19"/>
        <v>43671</v>
      </c>
      <c r="K80" s="716">
        <f t="shared" ref="K80" si="27">J80+28</f>
        <v>43699</v>
      </c>
      <c r="L80" s="716">
        <f t="shared" ref="L80" si="28">J80+32</f>
        <v>43703</v>
      </c>
      <c r="M80" s="760">
        <f t="shared" ref="M80" si="29">J80+35</f>
        <v>43706</v>
      </c>
    </row>
    <row r="81" spans="1:15" ht="19.899999999999999" customHeight="1">
      <c r="A81" s="617">
        <f>A80+1</f>
        <v>31</v>
      </c>
      <c r="B81" s="733" t="s">
        <v>4810</v>
      </c>
      <c r="C81" s="499" t="str">
        <f>VLOOKUP((LEFT(B81,3)),'ships name'!A:C,2,FALSE)</f>
        <v>COSCO SHIPPING LOTUS</v>
      </c>
      <c r="D81" s="808" t="str">
        <f>VLOOKUP(C81,'ships name'!B:C,2,FALSE)</f>
        <v xml:space="preserve"> </v>
      </c>
      <c r="E81" s="580" t="str">
        <f>RIGHT(B81,3)&amp;"W"</f>
        <v>002W</v>
      </c>
      <c r="F81" s="580" t="str">
        <f t="shared" si="26"/>
        <v>002E</v>
      </c>
      <c r="G81" s="580" t="s">
        <v>4587</v>
      </c>
      <c r="H81" s="716">
        <f t="shared" si="19"/>
        <v>43676</v>
      </c>
      <c r="I81" s="716">
        <f t="shared" si="19"/>
        <v>43678</v>
      </c>
      <c r="J81" s="716">
        <f t="shared" si="19"/>
        <v>43678</v>
      </c>
      <c r="K81" s="716">
        <f t="shared" ref="K81" si="30">J81+28</f>
        <v>43706</v>
      </c>
      <c r="L81" s="716">
        <f t="shared" ref="L81" si="31">J81+32</f>
        <v>43710</v>
      </c>
      <c r="M81" s="760">
        <f t="shared" ref="M81" si="32">J81+35</f>
        <v>43713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abSelected="1" topLeftCell="A47" zoomScale="85" zoomScaleNormal="85" workbookViewId="0">
      <selection activeCell="B64" sqref="B64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210"/>
    </row>
    <row r="3" spans="1:17" ht="28.15" customHeight="1">
      <c r="A3" s="1101"/>
      <c r="B3" s="1101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210"/>
    </row>
    <row r="4" spans="1:17" s="210" customFormat="1" ht="28.15" customHeight="1">
      <c r="A4" s="1271" t="str">
        <f>IA!A4</f>
        <v>2019年07月船期表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</row>
    <row r="5" spans="1:17" s="103" customFormat="1" ht="19.899999999999999" customHeight="1" thickBot="1">
      <c r="A5" s="101"/>
    </row>
    <row r="6" spans="1:17" s="100" customFormat="1" ht="25.9" customHeight="1" thickBot="1">
      <c r="A6" s="1161" t="s">
        <v>4228</v>
      </c>
      <c r="B6" s="1162"/>
      <c r="C6" s="1162"/>
      <c r="D6" s="550"/>
      <c r="E6" s="1146" t="s">
        <v>4229</v>
      </c>
      <c r="F6" s="1146"/>
      <c r="G6" s="551"/>
      <c r="H6" s="1146" t="s">
        <v>250</v>
      </c>
      <c r="I6" s="1146" t="s">
        <v>493</v>
      </c>
      <c r="J6" s="1461"/>
      <c r="K6" s="1292" t="s">
        <v>2</v>
      </c>
      <c r="L6" s="1293"/>
      <c r="M6" s="1293"/>
    </row>
    <row r="7" spans="1:17" s="103" customFormat="1" ht="19.899999999999999" customHeight="1">
      <c r="A7" s="1210" t="s">
        <v>3</v>
      </c>
      <c r="B7" s="1172" t="s">
        <v>4</v>
      </c>
      <c r="C7" s="1172" t="s">
        <v>5</v>
      </c>
      <c r="D7" s="1140" t="s">
        <v>4291</v>
      </c>
      <c r="E7" s="1143" t="s">
        <v>6</v>
      </c>
      <c r="F7" s="1144"/>
      <c r="G7" s="1145"/>
      <c r="H7" s="514" t="s">
        <v>7</v>
      </c>
      <c r="I7" s="514" t="s">
        <v>8</v>
      </c>
      <c r="J7" s="514" t="s">
        <v>9</v>
      </c>
      <c r="K7" s="1448" t="s">
        <v>4135</v>
      </c>
      <c r="L7" s="1449"/>
      <c r="M7" s="1070"/>
      <c r="N7" s="1462"/>
    </row>
    <row r="8" spans="1:17" s="103" customFormat="1" ht="19.899999999999999" customHeight="1">
      <c r="A8" s="1444"/>
      <c r="B8" s="1446"/>
      <c r="C8" s="1446"/>
      <c r="D8" s="1122"/>
      <c r="E8" s="1179" t="s">
        <v>13</v>
      </c>
      <c r="F8" s="1450" t="s">
        <v>14</v>
      </c>
      <c r="G8" s="1451"/>
      <c r="H8" s="439" t="s">
        <v>15</v>
      </c>
      <c r="I8" s="439" t="s">
        <v>16</v>
      </c>
      <c r="J8" s="439" t="s">
        <v>17</v>
      </c>
      <c r="K8" s="1290" t="s">
        <v>4136</v>
      </c>
      <c r="L8" s="1291"/>
      <c r="M8" s="1071" t="s">
        <v>4137</v>
      </c>
      <c r="N8" s="1462"/>
    </row>
    <row r="9" spans="1:17" s="103" customFormat="1" ht="19.899999999999999" customHeight="1" thickBot="1">
      <c r="A9" s="1445"/>
      <c r="B9" s="1447"/>
      <c r="C9" s="1447"/>
      <c r="D9" s="1123"/>
      <c r="E9" s="1180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47"/>
      <c r="L9" s="1447"/>
      <c r="M9" s="1066"/>
      <c r="N9" s="1462"/>
    </row>
    <row r="10" spans="1:17" s="103" customFormat="1" ht="19.5" customHeight="1">
      <c r="A10" s="537">
        <v>27</v>
      </c>
      <c r="B10" s="531" t="s">
        <v>4589</v>
      </c>
      <c r="C10" s="493" t="str">
        <f>VLOOKUP((LEFT(B10,3)),'ships name'!A:C,2,FALSE)</f>
        <v>APL CHINA</v>
      </c>
      <c r="D10" s="811" t="str">
        <f>VLOOKUP(C10,'ships name'!B:C,2,FALSE)</f>
        <v>美总中国</v>
      </c>
      <c r="E10" s="501" t="str">
        <f>F10</f>
        <v>0MQ2QE</v>
      </c>
      <c r="F10" s="501" t="str">
        <f>LEFT(G10,6)</f>
        <v>0MQ2QE</v>
      </c>
      <c r="G10" s="501" t="s">
        <v>4588</v>
      </c>
      <c r="H10" s="501">
        <f>I10-1</f>
        <v>43648</v>
      </c>
      <c r="I10" s="501">
        <f>J10-1</f>
        <v>43649</v>
      </c>
      <c r="J10" s="501">
        <v>43650</v>
      </c>
      <c r="K10" s="1156">
        <f>J10+12</f>
        <v>43662</v>
      </c>
      <c r="L10" s="1156"/>
      <c r="M10" s="1072">
        <f>J10+20</f>
        <v>43670</v>
      </c>
      <c r="N10" s="771"/>
    </row>
    <row r="11" spans="1:17" s="103" customFormat="1" ht="19.899999999999999" customHeight="1">
      <c r="A11" s="774">
        <f>A10+1</f>
        <v>28</v>
      </c>
      <c r="B11" s="538" t="s">
        <v>4811</v>
      </c>
      <c r="C11" s="499" t="str">
        <f>VLOOKUP((LEFT(B11,3)),'ships name'!A:C,2,FALSE)</f>
        <v>APL THAILAND</v>
      </c>
      <c r="D11" s="808" t="str">
        <f>VLOOKUP(C11,'ships name'!B:C,2,FALSE)</f>
        <v>美总泰国</v>
      </c>
      <c r="E11" s="944" t="str">
        <f t="shared" ref="E11:E14" si="0">F11</f>
        <v>0MQ2SE</v>
      </c>
      <c r="F11" s="944" t="str">
        <f t="shared" ref="F11:F14" si="1">LEFT(G11,6)</f>
        <v>0MQ2SE</v>
      </c>
      <c r="G11" s="1082" t="s">
        <v>4813</v>
      </c>
      <c r="H11" s="487">
        <f t="shared" ref="H11" si="2">I11-1</f>
        <v>43655</v>
      </c>
      <c r="I11" s="487">
        <f t="shared" ref="I11:J14" si="3">I10+7</f>
        <v>43656</v>
      </c>
      <c r="J11" s="487">
        <f t="shared" si="3"/>
        <v>43657</v>
      </c>
      <c r="K11" s="1459">
        <f t="shared" ref="K11" si="4">J11+12</f>
        <v>43669</v>
      </c>
      <c r="L11" s="1459"/>
      <c r="M11" s="1069">
        <f t="shared" ref="M11" si="5">J11+20</f>
        <v>43677</v>
      </c>
      <c r="N11" s="771"/>
    </row>
    <row r="12" spans="1:17" s="103" customFormat="1" ht="19.5" customHeight="1">
      <c r="A12" s="774">
        <f>A11+1</f>
        <v>29</v>
      </c>
      <c r="B12" s="538" t="s">
        <v>4812</v>
      </c>
      <c r="C12" s="499" t="str">
        <f>VLOOKUP((LEFT(B12,3)),'ships name'!A:C,2,FALSE)</f>
        <v>NIKOS P</v>
      </c>
      <c r="D12" s="808" t="str">
        <f>VLOOKUP(C12,'ships name'!B:C,2,FALSE)</f>
        <v xml:space="preserve"> </v>
      </c>
      <c r="E12" s="944" t="str">
        <f t="shared" si="0"/>
        <v>0MQ2UE</v>
      </c>
      <c r="F12" s="944" t="str">
        <f t="shared" si="1"/>
        <v>0MQ2UE</v>
      </c>
      <c r="G12" s="487" t="s">
        <v>4814</v>
      </c>
      <c r="H12" s="487">
        <f t="shared" ref="H12" si="6">I12-1</f>
        <v>43662</v>
      </c>
      <c r="I12" s="487">
        <f t="shared" si="3"/>
        <v>43663</v>
      </c>
      <c r="J12" s="487">
        <f t="shared" si="3"/>
        <v>43664</v>
      </c>
      <c r="K12" s="1459">
        <f t="shared" ref="K12" si="7">J12+12</f>
        <v>43676</v>
      </c>
      <c r="L12" s="1459"/>
      <c r="M12" s="1069">
        <f t="shared" ref="M12" si="8">J12+20</f>
        <v>43684</v>
      </c>
      <c r="N12" s="771"/>
    </row>
    <row r="13" spans="1:17" s="103" customFormat="1" ht="19.899999999999999" customHeight="1">
      <c r="A13" s="774">
        <f>A12+1</f>
        <v>30</v>
      </c>
      <c r="B13" s="538" t="s">
        <v>4936</v>
      </c>
      <c r="C13" s="499" t="str">
        <f>VLOOKUP((LEFT(B13,3)),'ships name'!A:C,2,FALSE)</f>
        <v>GUENTHER SCHULTE</v>
      </c>
      <c r="D13" s="808" t="str">
        <f>VLOOKUP(C13,'ships name'!B:C,2,FALSE)</f>
        <v xml:space="preserve">美总舒尔特 </v>
      </c>
      <c r="E13" s="944" t="str">
        <f t="shared" si="0"/>
        <v>0MQ2WE</v>
      </c>
      <c r="F13" s="944" t="str">
        <f t="shared" si="1"/>
        <v>0MQ2WE</v>
      </c>
      <c r="G13" s="957" t="s">
        <v>4815</v>
      </c>
      <c r="H13" s="487">
        <f t="shared" ref="H13" si="9">I13-1</f>
        <v>43669</v>
      </c>
      <c r="I13" s="487">
        <f t="shared" si="3"/>
        <v>43670</v>
      </c>
      <c r="J13" s="487">
        <f t="shared" si="3"/>
        <v>43671</v>
      </c>
      <c r="K13" s="1459">
        <f t="shared" ref="K13" si="10">J13+12</f>
        <v>43683</v>
      </c>
      <c r="L13" s="1459"/>
      <c r="M13" s="1069">
        <f t="shared" ref="M13" si="11">J13+20</f>
        <v>43691</v>
      </c>
      <c r="N13" s="771"/>
    </row>
    <row r="14" spans="1:17" s="103" customFormat="1" ht="19.899999999999999" customHeight="1" thickBot="1">
      <c r="A14" s="774">
        <f>A13+1</f>
        <v>31</v>
      </c>
      <c r="B14" s="757" t="s">
        <v>4937</v>
      </c>
      <c r="C14" s="499" t="str">
        <f>VLOOKUP((LEFT(B14,3)),'ships name'!A:C,2,FALSE)</f>
        <v>NORTHERN DIPLOMAT</v>
      </c>
      <c r="D14" s="808" t="str">
        <f>VLOOKUP(C14,'ships name'!B:C,2,FALSE)</f>
        <v xml:space="preserve"> </v>
      </c>
      <c r="E14" s="944" t="str">
        <f t="shared" si="0"/>
        <v>0MQ2YE</v>
      </c>
      <c r="F14" s="944" t="str">
        <f t="shared" si="1"/>
        <v>0MQ2YE</v>
      </c>
      <c r="G14" s="957" t="s">
        <v>4816</v>
      </c>
      <c r="H14" s="487">
        <f t="shared" ref="H14" si="12">I14-1</f>
        <v>43676</v>
      </c>
      <c r="I14" s="487">
        <f t="shared" si="3"/>
        <v>43677</v>
      </c>
      <c r="J14" s="487">
        <f t="shared" si="3"/>
        <v>43678</v>
      </c>
      <c r="K14" s="1459">
        <f t="shared" ref="K14" si="13">J14+12</f>
        <v>43690</v>
      </c>
      <c r="L14" s="1459"/>
      <c r="M14" s="1073">
        <f t="shared" ref="M14" si="14">J14+20</f>
        <v>43698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161" t="s">
        <v>4283</v>
      </c>
      <c r="B16" s="1162"/>
      <c r="C16" s="1162"/>
      <c r="D16" s="550"/>
      <c r="E16" s="1146" t="s">
        <v>32</v>
      </c>
      <c r="F16" s="1146"/>
      <c r="G16" s="551"/>
      <c r="H16" s="226" t="s">
        <v>250</v>
      </c>
      <c r="I16" s="226"/>
      <c r="J16" s="226"/>
      <c r="K16" s="1280" t="s">
        <v>2</v>
      </c>
      <c r="L16" s="1281"/>
      <c r="M16" s="1281"/>
      <c r="N16" s="1281"/>
      <c r="O16" s="1281"/>
      <c r="P16" s="1281"/>
      <c r="Q16" s="1282"/>
    </row>
    <row r="17" spans="1:17" s="103" customFormat="1" ht="19.899999999999999" customHeight="1">
      <c r="A17" s="1210" t="s">
        <v>3</v>
      </c>
      <c r="B17" s="1172" t="s">
        <v>4</v>
      </c>
      <c r="C17" s="1172" t="s">
        <v>5</v>
      </c>
      <c r="D17" s="1140" t="s">
        <v>4291</v>
      </c>
      <c r="E17" s="1143" t="s">
        <v>6</v>
      </c>
      <c r="F17" s="1144"/>
      <c r="G17" s="1145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423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44"/>
      <c r="B18" s="1446"/>
      <c r="C18" s="1446"/>
      <c r="D18" s="1122"/>
      <c r="E18" s="1122" t="s">
        <v>13</v>
      </c>
      <c r="F18" s="1286" t="s">
        <v>14</v>
      </c>
      <c r="G18" s="1287"/>
      <c r="H18" s="499" t="s">
        <v>15</v>
      </c>
      <c r="I18" s="499" t="s">
        <v>16</v>
      </c>
      <c r="J18" s="476" t="s">
        <v>17</v>
      </c>
      <c r="K18" s="1466" t="s">
        <v>45</v>
      </c>
      <c r="L18" s="746" t="s">
        <v>46</v>
      </c>
      <c r="M18" s="1423"/>
      <c r="N18" s="1463" t="s">
        <v>169</v>
      </c>
      <c r="O18" s="1463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45"/>
      <c r="B19" s="1447"/>
      <c r="C19" s="1447"/>
      <c r="D19" s="1123"/>
      <c r="E19" s="1123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67"/>
      <c r="L19" s="474" t="s">
        <v>47</v>
      </c>
      <c r="M19" s="1465"/>
      <c r="N19" s="1464"/>
      <c r="O19" s="1464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FTE047</v>
      </c>
      <c r="C20" s="493" t="str">
        <f>VLOOKUP((LEFT(B20,3)),'ships name'!A:C,2,FALSE)</f>
        <v>COSCO FORTUNE</v>
      </c>
      <c r="D20" s="811" t="str">
        <f>VLOOKUP(C20,'ships name'!B:C,2,FALSE)</f>
        <v>中远财富</v>
      </c>
      <c r="E20" s="611" t="str">
        <f>TPEC!E77</f>
        <v>047W</v>
      </c>
      <c r="F20" s="611" t="str">
        <f>TPEC!F77</f>
        <v>0MB35E</v>
      </c>
      <c r="G20" s="611" t="str">
        <f>TPEC!G77</f>
        <v>0MB35E1PL</v>
      </c>
      <c r="H20" s="611">
        <f>TPEC!H77</f>
        <v>43648</v>
      </c>
      <c r="I20" s="611">
        <f>TPEC!I77</f>
        <v>43650</v>
      </c>
      <c r="J20" s="611">
        <f>TPEC!J77</f>
        <v>43650</v>
      </c>
      <c r="K20" s="710" t="s">
        <v>4269</v>
      </c>
      <c r="L20" s="772">
        <f>J20+4</f>
        <v>43654</v>
      </c>
      <c r="M20" s="710" t="s">
        <v>4590</v>
      </c>
      <c r="N20" s="773" t="str">
        <f>VLOOKUP((LEFT(M20,3)),'ships name'!A:C,2,0)</f>
        <v>PRESIDENT TRUMAN</v>
      </c>
      <c r="O20" s="610" t="str">
        <f>RIGHT(M20,3)&amp;"E"</f>
        <v>009E</v>
      </c>
      <c r="P20" s="772">
        <f>J20+18</f>
        <v>43668</v>
      </c>
      <c r="Q20" s="773">
        <f>J20+22</f>
        <v>43672</v>
      </c>
    </row>
    <row r="21" spans="1:17" s="103" customFormat="1" ht="19.899999999999999" customHeight="1">
      <c r="A21" s="722">
        <v>1</v>
      </c>
      <c r="B21" s="733" t="str">
        <f>TPEC!B78</f>
        <v>JMN091</v>
      </c>
      <c r="C21" s="499" t="str">
        <f>VLOOKUP((LEFT(B21,3)),'ships name'!A:C,2,FALSE)</f>
        <v>CMA CGM J. MADISON</v>
      </c>
      <c r="D21" s="808" t="str">
        <f>VLOOKUP(C21,'ships name'!B:C,2,FALSE)</f>
        <v xml:space="preserve"> </v>
      </c>
      <c r="E21" s="580" t="str">
        <f>TPEC!E78</f>
        <v>091W</v>
      </c>
      <c r="F21" s="580" t="str">
        <f>TPEC!F78</f>
        <v>091E</v>
      </c>
      <c r="G21" s="611" t="str">
        <f>TPEC!G78</f>
        <v>0MB37E1PL</v>
      </c>
      <c r="H21" s="580">
        <f>TPEC!H78</f>
        <v>43655</v>
      </c>
      <c r="I21" s="580">
        <f>TPEC!I78</f>
        <v>43657</v>
      </c>
      <c r="J21" s="580">
        <f>TPEC!J78</f>
        <v>43657</v>
      </c>
      <c r="K21" s="716" t="s">
        <v>4269</v>
      </c>
      <c r="L21" s="775">
        <f>L20+7</f>
        <v>43661</v>
      </c>
      <c r="M21" s="716" t="s">
        <v>4817</v>
      </c>
      <c r="N21" s="776" t="str">
        <f>VLOOKUP((LEFT(M21,3)),'ships name'!A:C,2,0)</f>
        <v>PRESIDENT FD ROOSEVELT</v>
      </c>
      <c r="O21" s="577" t="str">
        <f>RIGHT(M21,3)&amp;"E"</f>
        <v>109E</v>
      </c>
      <c r="P21" s="775">
        <f t="shared" ref="P21" si="15">J21+18</f>
        <v>43675</v>
      </c>
      <c r="Q21" s="776">
        <f t="shared" ref="Q21" si="16">J21+22</f>
        <v>43679</v>
      </c>
    </row>
    <row r="22" spans="1:17" s="103" customFormat="1" ht="19.5" customHeight="1">
      <c r="A22" s="722">
        <v>1</v>
      </c>
      <c r="B22" s="733" t="str">
        <f>TPEC!B79</f>
        <v>ROV257</v>
      </c>
      <c r="C22" s="499" t="str">
        <f>VLOOKUP((LEFT(B22,3)),'ships name'!A:C,2,FALSE)</f>
        <v>CMA CGM T. ROOSEVELT</v>
      </c>
      <c r="D22" s="808" t="str">
        <f>VLOOKUP(C22,'ships name'!B:C,2,FALSE)</f>
        <v xml:space="preserve">  </v>
      </c>
      <c r="E22" s="580" t="str">
        <f>TPEC!E79</f>
        <v>257W</v>
      </c>
      <c r="F22" s="580" t="str">
        <f>TPEC!F79</f>
        <v>257E</v>
      </c>
      <c r="G22" s="611" t="str">
        <f>TPEC!G79</f>
        <v>0MB39E1PL</v>
      </c>
      <c r="H22" s="580">
        <f>TPEC!H79</f>
        <v>43662</v>
      </c>
      <c r="I22" s="580">
        <f>TPEC!I79</f>
        <v>43664</v>
      </c>
      <c r="J22" s="580">
        <f>TPEC!J79</f>
        <v>43664</v>
      </c>
      <c r="K22" s="716" t="s">
        <v>4269</v>
      </c>
      <c r="L22" s="775">
        <f>L21+7</f>
        <v>43668</v>
      </c>
      <c r="M22" s="716" t="s">
        <v>4818</v>
      </c>
      <c r="N22" s="776" t="str">
        <f>VLOOKUP((LEFT(M22,3)),'ships name'!A:C,2,0)</f>
        <v>PRESIDENT EISENHOWER</v>
      </c>
      <c r="O22" s="577" t="str">
        <f>RIGHT(M22,3)&amp;"E"</f>
        <v>011E</v>
      </c>
      <c r="P22" s="775">
        <f t="shared" ref="P22" si="17">J22+18</f>
        <v>43682</v>
      </c>
      <c r="Q22" s="776">
        <f t="shared" ref="Q22" si="18">J22+22</f>
        <v>43686</v>
      </c>
    </row>
    <row r="23" spans="1:17" s="103" customFormat="1" ht="19.899999999999999" customHeight="1">
      <c r="A23" s="722">
        <v>1</v>
      </c>
      <c r="B23" s="733" t="str">
        <f>TPEC!B80</f>
        <v>JDM237</v>
      </c>
      <c r="C23" s="499" t="str">
        <f>VLOOKUP((LEFT(B23,3)),'ships name'!A:C,2,FALSE)</f>
        <v>CMA CGM J. ADAMS</v>
      </c>
      <c r="D23" s="808">
        <f>VLOOKUP(C23,'ships name'!B:C,2,FALSE)</f>
        <v>0</v>
      </c>
      <c r="E23" s="580" t="str">
        <f>TPEC!E80</f>
        <v>237W</v>
      </c>
      <c r="F23" s="580" t="str">
        <f>TPEC!F80</f>
        <v>237E</v>
      </c>
      <c r="G23" s="611" t="str">
        <f>TPEC!G80</f>
        <v>0MB3BE1PL</v>
      </c>
      <c r="H23" s="580">
        <f>TPEC!H80</f>
        <v>43669</v>
      </c>
      <c r="I23" s="580">
        <f>TPEC!I80</f>
        <v>43671</v>
      </c>
      <c r="J23" s="580">
        <f>TPEC!J80</f>
        <v>43671</v>
      </c>
      <c r="K23" s="716" t="s">
        <v>4269</v>
      </c>
      <c r="L23" s="775">
        <f>L22+7</f>
        <v>43675</v>
      </c>
      <c r="M23" s="716" t="s">
        <v>4819</v>
      </c>
      <c r="N23" s="776" t="str">
        <f>VLOOKUP((LEFT(M23,3)),'ships name'!A:C,2,0)</f>
        <v>PRESIDENT WILSON</v>
      </c>
      <c r="O23" s="577" t="str">
        <f>RIGHT(M23,3)&amp;"E"</f>
        <v>009E</v>
      </c>
      <c r="P23" s="775">
        <f t="shared" ref="P23" si="19">J23+18</f>
        <v>43689</v>
      </c>
      <c r="Q23" s="776">
        <f t="shared" ref="Q23" si="20">J23+22</f>
        <v>43693</v>
      </c>
    </row>
    <row r="24" spans="1:17" s="103" customFormat="1" ht="19.899999999999999" customHeight="1">
      <c r="A24" s="722">
        <v>1</v>
      </c>
      <c r="B24" s="733" t="str">
        <f>TPEC!B81</f>
        <v>LOT002</v>
      </c>
      <c r="C24" s="499" t="str">
        <f>VLOOKUP((LEFT(B24,3)),'ships name'!A:C,2,FALSE)</f>
        <v>COSCO SHIPPING LOTUS</v>
      </c>
      <c r="D24" s="808" t="str">
        <f>VLOOKUP(C24,'ships name'!B:C,2,FALSE)</f>
        <v xml:space="preserve"> </v>
      </c>
      <c r="E24" s="580" t="str">
        <f>TPEC!E81</f>
        <v>002W</v>
      </c>
      <c r="F24" s="580" t="str">
        <f>TPEC!F81</f>
        <v>002E</v>
      </c>
      <c r="G24" s="611" t="str">
        <f>TPEC!G81</f>
        <v>0MB3DE1PL</v>
      </c>
      <c r="H24" s="580">
        <f>TPEC!H81</f>
        <v>43676</v>
      </c>
      <c r="I24" s="580">
        <f>TPEC!I81</f>
        <v>43678</v>
      </c>
      <c r="J24" s="580">
        <f>TPEC!J81</f>
        <v>43678</v>
      </c>
      <c r="K24" s="716" t="s">
        <v>4269</v>
      </c>
      <c r="L24" s="775">
        <f>L23+7</f>
        <v>43682</v>
      </c>
      <c r="M24" s="716" t="s">
        <v>4820</v>
      </c>
      <c r="N24" s="776" t="str">
        <f>VLOOKUP((LEFT(M24,3)),'ships name'!A:C,2,0)</f>
        <v>PRESIDENT CLEVELAND</v>
      </c>
      <c r="O24" s="577" t="str">
        <f>RIGHT(M24,3)&amp;"E"</f>
        <v>011E</v>
      </c>
      <c r="P24" s="775">
        <f t="shared" ref="P24" si="21">J24+18</f>
        <v>43696</v>
      </c>
      <c r="Q24" s="776">
        <f t="shared" ref="Q24" si="22">J24+22</f>
        <v>43700</v>
      </c>
    </row>
    <row r="25" spans="1:17" s="103" customFormat="1" ht="19.899999999999999" customHeight="1">
      <c r="A25" s="101"/>
    </row>
    <row r="26" spans="1:17" s="100" customFormat="1" ht="25.9" hidden="1" customHeight="1" thickBot="1">
      <c r="A26" s="1161" t="s">
        <v>4212</v>
      </c>
      <c r="B26" s="1162"/>
      <c r="C26" s="1162"/>
      <c r="D26" s="1057"/>
      <c r="E26" s="1432" t="s">
        <v>4449</v>
      </c>
      <c r="F26" s="1432"/>
      <c r="G26" s="1061"/>
      <c r="H26" s="1146" t="s">
        <v>250</v>
      </c>
      <c r="I26" s="1146" t="s">
        <v>429</v>
      </c>
      <c r="J26" s="1461"/>
      <c r="K26" s="1191" t="s">
        <v>2</v>
      </c>
      <c r="L26" s="1192"/>
      <c r="M26" s="1433"/>
    </row>
    <row r="27" spans="1:17" s="103" customFormat="1" ht="19.899999999999999" hidden="1" customHeight="1">
      <c r="A27" s="1438" t="s">
        <v>3</v>
      </c>
      <c r="B27" s="1441" t="s">
        <v>4</v>
      </c>
      <c r="C27" s="1441" t="s">
        <v>5</v>
      </c>
      <c r="D27" s="1460" t="s">
        <v>4291</v>
      </c>
      <c r="E27" s="1095" t="s">
        <v>6</v>
      </c>
      <c r="F27" s="1096"/>
      <c r="G27" s="1097"/>
      <c r="H27" s="1060" t="s">
        <v>7</v>
      </c>
      <c r="I27" s="1060" t="s">
        <v>8</v>
      </c>
      <c r="J27" s="1060" t="s">
        <v>9</v>
      </c>
      <c r="K27" s="1434" t="s">
        <v>259</v>
      </c>
      <c r="L27" s="1435"/>
      <c r="M27" s="1070"/>
      <c r="N27" s="1462"/>
    </row>
    <row r="28" spans="1:17" s="103" customFormat="1" ht="19.899999999999999" hidden="1" customHeight="1">
      <c r="A28" s="1439"/>
      <c r="B28" s="1164"/>
      <c r="C28" s="1164"/>
      <c r="D28" s="1181"/>
      <c r="E28" s="1456" t="s">
        <v>13</v>
      </c>
      <c r="F28" s="1452" t="s">
        <v>14</v>
      </c>
      <c r="G28" s="1453"/>
      <c r="H28" s="1063" t="s">
        <v>15</v>
      </c>
      <c r="I28" s="1063" t="s">
        <v>16</v>
      </c>
      <c r="J28" s="1063" t="s">
        <v>17</v>
      </c>
      <c r="K28" s="1436" t="s">
        <v>252</v>
      </c>
      <c r="L28" s="1437"/>
      <c r="M28" s="1071"/>
      <c r="N28" s="1462"/>
    </row>
    <row r="29" spans="1:17" s="103" customFormat="1" ht="19.899999999999999" hidden="1" customHeight="1" thickBot="1">
      <c r="A29" s="1440"/>
      <c r="B29" s="1165"/>
      <c r="C29" s="1165"/>
      <c r="D29" s="1180"/>
      <c r="E29" s="1180"/>
      <c r="F29" s="605" t="s">
        <v>4292</v>
      </c>
      <c r="G29" s="1051" t="s">
        <v>4293</v>
      </c>
      <c r="H29" s="1064" t="s">
        <v>4217</v>
      </c>
      <c r="I29" s="1064" t="s">
        <v>484</v>
      </c>
      <c r="J29" s="1064" t="s">
        <v>3351</v>
      </c>
      <c r="K29" s="1442"/>
      <c r="L29" s="1443"/>
      <c r="M29" s="1066"/>
      <c r="N29" s="1462"/>
    </row>
    <row r="30" spans="1:17" s="103" customFormat="1" ht="19.5" hidden="1" customHeight="1">
      <c r="A30" s="537">
        <v>14</v>
      </c>
      <c r="B30" s="1062" t="s">
        <v>4429</v>
      </c>
      <c r="C30" s="1058" t="str">
        <f>VLOOKUP((LEFT(B30,3)),'ships name'!A:C,2,FALSE)</f>
        <v>COSCO BELGIUM</v>
      </c>
      <c r="D30" s="1059" t="str">
        <f>VLOOKUP(C30,'ships name'!B:C,2,FALSE)</f>
        <v>中远比利时</v>
      </c>
      <c r="E30" s="1055" t="str">
        <f>LEFT(F30,3)&amp;"W"</f>
        <v>037W</v>
      </c>
      <c r="F30" s="1055" t="str">
        <f t="shared" ref="F30:F34" si="23">RIGHT(B30,3)&amp;"E"</f>
        <v>037E</v>
      </c>
      <c r="G30" s="1055" t="s">
        <v>4427</v>
      </c>
      <c r="H30" s="1055">
        <f>I30-1</f>
        <v>43557</v>
      </c>
      <c r="I30" s="1055">
        <f>J30-1</f>
        <v>43558</v>
      </c>
      <c r="J30" s="1055">
        <v>43559</v>
      </c>
      <c r="K30" s="1457">
        <f>J30+12</f>
        <v>43571</v>
      </c>
      <c r="L30" s="1458"/>
      <c r="M30" s="1072"/>
      <c r="N30" s="1053"/>
    </row>
    <row r="31" spans="1:17" s="103" customFormat="1" ht="19.899999999999999" hidden="1" customHeight="1">
      <c r="A31" s="774">
        <f>A30+1</f>
        <v>15</v>
      </c>
      <c r="B31" s="1067" t="s">
        <v>4503</v>
      </c>
      <c r="C31" s="1058" t="str">
        <f>VLOOKUP((LEFT(B31,3)),'ships name'!A:C,2,FALSE)</f>
        <v>KOTA PERABU</v>
      </c>
      <c r="D31" s="1058" t="str">
        <f>VLOOKUP(C31,'ships name'!B:C,2,FALSE)</f>
        <v xml:space="preserve"> </v>
      </c>
      <c r="E31" s="1065" t="str">
        <f>LEFT(F31,3)&amp;"W"</f>
        <v>010W</v>
      </c>
      <c r="F31" s="1065" t="str">
        <f t="shared" si="23"/>
        <v>010E</v>
      </c>
      <c r="G31" s="1065" t="s">
        <v>4497</v>
      </c>
      <c r="H31" s="1065">
        <f>I31-1</f>
        <v>43564</v>
      </c>
      <c r="I31" s="1065">
        <f t="shared" ref="I31:J34" si="24">I30+7</f>
        <v>43565</v>
      </c>
      <c r="J31" s="1065">
        <f t="shared" si="24"/>
        <v>43566</v>
      </c>
      <c r="K31" s="1454">
        <f t="shared" ref="K31" si="25">J31+12</f>
        <v>43578</v>
      </c>
      <c r="L31" s="1455"/>
      <c r="M31" s="1069"/>
      <c r="N31" s="1053"/>
    </row>
    <row r="32" spans="1:17" s="103" customFormat="1" ht="19.5" hidden="1" customHeight="1">
      <c r="A32" s="774">
        <f>A31+1</f>
        <v>16</v>
      </c>
      <c r="B32" s="1067" t="s">
        <v>4502</v>
      </c>
      <c r="C32" s="1058" t="str">
        <f>VLOOKUP((LEFT(B32,3)),'ships name'!A:C,2,FALSE)</f>
        <v>KOTA PAHLAWAN</v>
      </c>
      <c r="D32" s="1058" t="str">
        <f>VLOOKUP(C32,'ships name'!B:C,2,FALSE)</f>
        <v xml:space="preserve"> </v>
      </c>
      <c r="E32" s="1065" t="str">
        <f>LEFT(F32,3)&amp;"W"</f>
        <v>013W</v>
      </c>
      <c r="F32" s="1065" t="str">
        <f t="shared" si="23"/>
        <v>013E</v>
      </c>
      <c r="G32" s="1065" t="s">
        <v>4498</v>
      </c>
      <c r="H32" s="1065">
        <f>I32-1</f>
        <v>43571</v>
      </c>
      <c r="I32" s="1065">
        <f t="shared" si="24"/>
        <v>43572</v>
      </c>
      <c r="J32" s="1065">
        <f t="shared" si="24"/>
        <v>43573</v>
      </c>
      <c r="K32" s="1454">
        <f t="shared" ref="K32" si="26">J32+12</f>
        <v>43585</v>
      </c>
      <c r="L32" s="1455"/>
      <c r="M32" s="1069"/>
      <c r="N32" s="1053"/>
    </row>
    <row r="33" spans="1:14" s="103" customFormat="1" ht="19.899999999999999" hidden="1" customHeight="1">
      <c r="A33" s="774">
        <f>A32+1</f>
        <v>17</v>
      </c>
      <c r="B33" s="1067" t="s">
        <v>3766</v>
      </c>
      <c r="C33" s="1058" t="str">
        <f>VLOOKUP((LEFT(B33,3)),'ships name'!A:C,2,FALSE)</f>
        <v xml:space="preserve">void sailing </v>
      </c>
      <c r="D33" s="1058">
        <f>VLOOKUP(C33,'ships name'!B:C,2,FALSE)</f>
        <v>0</v>
      </c>
      <c r="E33" s="1065" t="str">
        <f>LEFT(F33,3)&amp;"W"</f>
        <v>oidW</v>
      </c>
      <c r="F33" s="1065" t="str">
        <f t="shared" si="23"/>
        <v>oidE</v>
      </c>
      <c r="G33" s="1065" t="s">
        <v>4499</v>
      </c>
      <c r="H33" s="1065">
        <f>I33-1</f>
        <v>43578</v>
      </c>
      <c r="I33" s="1065">
        <f t="shared" si="24"/>
        <v>43579</v>
      </c>
      <c r="J33" s="1065">
        <f t="shared" si="24"/>
        <v>43580</v>
      </c>
      <c r="K33" s="1454">
        <f t="shared" ref="K33" si="27">J33+12</f>
        <v>43592</v>
      </c>
      <c r="L33" s="1455"/>
      <c r="M33" s="1069"/>
      <c r="N33" s="1053"/>
    </row>
    <row r="34" spans="1:14" s="103" customFormat="1" ht="19.899999999999999" hidden="1" customHeight="1">
      <c r="A34" s="774">
        <f>A33+1</f>
        <v>18</v>
      </c>
      <c r="B34" s="757" t="s">
        <v>4501</v>
      </c>
      <c r="C34" s="1058" t="str">
        <f>VLOOKUP((LEFT(B34,3)),'ships name'!A:C,2,FALSE)</f>
        <v>CSCL SUMMER</v>
      </c>
      <c r="D34" s="1058" t="str">
        <f>VLOOKUP(C34,'ships name'!B:C,2,FALSE)</f>
        <v xml:space="preserve"> </v>
      </c>
      <c r="E34" s="1065" t="str">
        <f>LEFT(F34,3)&amp;"W"</f>
        <v>023W</v>
      </c>
      <c r="F34" s="1065" t="str">
        <f t="shared" si="23"/>
        <v>023E</v>
      </c>
      <c r="G34" s="1065" t="s">
        <v>4500</v>
      </c>
      <c r="H34" s="1065">
        <f>I34-1</f>
        <v>43585</v>
      </c>
      <c r="I34" s="1065">
        <f t="shared" si="24"/>
        <v>43586</v>
      </c>
      <c r="J34" s="1065">
        <f t="shared" si="24"/>
        <v>43587</v>
      </c>
      <c r="K34" s="1454">
        <f t="shared" ref="K34" si="28">J34+12</f>
        <v>43599</v>
      </c>
      <c r="L34" s="1455"/>
      <c r="M34" s="1069"/>
      <c r="N34" s="1053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161" t="s">
        <v>4529</v>
      </c>
      <c r="B36" s="1162"/>
      <c r="C36" s="1162"/>
      <c r="D36" s="1057"/>
      <c r="E36" s="1146" t="s">
        <v>4532</v>
      </c>
      <c r="F36" s="1146"/>
      <c r="G36" s="1061"/>
      <c r="H36" s="1146" t="s">
        <v>4533</v>
      </c>
      <c r="I36" s="1146" t="s">
        <v>429</v>
      </c>
      <c r="J36" s="1461"/>
      <c r="K36" s="1191" t="s">
        <v>2</v>
      </c>
      <c r="L36" s="1192"/>
      <c r="M36" s="1433"/>
    </row>
    <row r="37" spans="1:14" s="103" customFormat="1" ht="19.899999999999999" customHeight="1">
      <c r="A37" s="1438" t="s">
        <v>3</v>
      </c>
      <c r="B37" s="1441" t="s">
        <v>4</v>
      </c>
      <c r="C37" s="1441" t="s">
        <v>5</v>
      </c>
      <c r="D37" s="1460" t="s">
        <v>4291</v>
      </c>
      <c r="E37" s="1095" t="s">
        <v>6</v>
      </c>
      <c r="F37" s="1096"/>
      <c r="G37" s="1097"/>
      <c r="H37" s="1060" t="s">
        <v>7</v>
      </c>
      <c r="I37" s="1060" t="s">
        <v>8</v>
      </c>
      <c r="J37" s="1060" t="s">
        <v>9</v>
      </c>
      <c r="K37" s="1434" t="s">
        <v>259</v>
      </c>
      <c r="L37" s="1435"/>
      <c r="M37" s="1070" t="s">
        <v>260</v>
      </c>
      <c r="N37" s="1462"/>
    </row>
    <row r="38" spans="1:14" s="103" customFormat="1" ht="19.899999999999999" customHeight="1">
      <c r="A38" s="1439"/>
      <c r="B38" s="1164"/>
      <c r="C38" s="1164"/>
      <c r="D38" s="1181"/>
      <c r="E38" s="1456" t="s">
        <v>13</v>
      </c>
      <c r="F38" s="1452" t="s">
        <v>14</v>
      </c>
      <c r="G38" s="1453"/>
      <c r="H38" s="1063" t="s">
        <v>15</v>
      </c>
      <c r="I38" s="1063" t="s">
        <v>16</v>
      </c>
      <c r="J38" s="1063" t="s">
        <v>17</v>
      </c>
      <c r="K38" s="1436" t="s">
        <v>252</v>
      </c>
      <c r="L38" s="1437"/>
      <c r="M38" s="1071" t="s">
        <v>251</v>
      </c>
      <c r="N38" s="1462"/>
    </row>
    <row r="39" spans="1:14" s="103" customFormat="1" ht="19.899999999999999" customHeight="1" thickBot="1">
      <c r="A39" s="1440"/>
      <c r="B39" s="1165"/>
      <c r="C39" s="1165"/>
      <c r="D39" s="1180"/>
      <c r="E39" s="1180"/>
      <c r="F39" s="605" t="s">
        <v>4292</v>
      </c>
      <c r="G39" s="1051" t="s">
        <v>4293</v>
      </c>
      <c r="H39" s="1076" t="s">
        <v>4534</v>
      </c>
      <c r="I39" s="1064" t="s">
        <v>93</v>
      </c>
      <c r="J39" s="1064" t="s">
        <v>94</v>
      </c>
      <c r="K39" s="1442"/>
      <c r="L39" s="1443"/>
      <c r="M39" s="1066"/>
      <c r="N39" s="1462"/>
    </row>
    <row r="40" spans="1:14" s="103" customFormat="1" ht="19.5" customHeight="1">
      <c r="A40" s="537">
        <v>27</v>
      </c>
      <c r="B40" s="1062" t="s">
        <v>4591</v>
      </c>
      <c r="C40" s="1058" t="str">
        <f>VLOOKUP((LEFT(B40,3)),'ships name'!A:C,2,FALSE)</f>
        <v>COSCO AMERICA</v>
      </c>
      <c r="D40" s="1059" t="str">
        <f>VLOOKUP(C40,'ships name'!B:C,2,FALSE)</f>
        <v>中远美国</v>
      </c>
      <c r="E40" s="1055" t="str">
        <f>LEFT(F40,3)&amp;"W"</f>
        <v>059W</v>
      </c>
      <c r="F40" s="1055" t="str">
        <f t="shared" ref="F40:F44" si="29">RIGHT(B40,3)&amp;"E"</f>
        <v>059E</v>
      </c>
      <c r="G40" s="1055" t="s">
        <v>4592</v>
      </c>
      <c r="H40" s="1055">
        <f>I40-1</f>
        <v>43645</v>
      </c>
      <c r="I40" s="1055">
        <f>J40-1</f>
        <v>43646</v>
      </c>
      <c r="J40" s="1055">
        <v>43647</v>
      </c>
      <c r="K40" s="1457">
        <f>J40+13</f>
        <v>43660</v>
      </c>
      <c r="L40" s="1458"/>
      <c r="M40" s="1072">
        <f>J40+21</f>
        <v>43668</v>
      </c>
      <c r="N40" s="1053"/>
    </row>
    <row r="41" spans="1:14" s="103" customFormat="1" ht="19.899999999999999" customHeight="1">
      <c r="A41" s="774">
        <f>A40+1</f>
        <v>28</v>
      </c>
      <c r="B41" s="1067" t="s">
        <v>4939</v>
      </c>
      <c r="C41" s="1058" t="str">
        <f>VLOOKUP((LEFT(B41,3)),'ships name'!A:C,2,FALSE)</f>
        <v>KOTA PETANI</v>
      </c>
      <c r="D41" s="1058" t="str">
        <f>VLOOKUP(C41,'ships name'!B:C,2,FALSE)</f>
        <v xml:space="preserve"> </v>
      </c>
      <c r="E41" s="1065" t="str">
        <f>LEFT(F41,3)&amp;"W"</f>
        <v>005W</v>
      </c>
      <c r="F41" s="1065" t="str">
        <f t="shared" si="29"/>
        <v>005E</v>
      </c>
      <c r="G41" s="1065" t="s">
        <v>4824</v>
      </c>
      <c r="H41" s="1075">
        <f t="shared" ref="H41:H44" si="30">I41-1</f>
        <v>43652</v>
      </c>
      <c r="I41" s="1065">
        <f t="shared" ref="I41:J41" si="31">I40+7</f>
        <v>43653</v>
      </c>
      <c r="J41" s="1065">
        <f t="shared" si="31"/>
        <v>43654</v>
      </c>
      <c r="K41" s="1454">
        <f t="shared" ref="K41:K44" si="32">J41+12</f>
        <v>43666</v>
      </c>
      <c r="L41" s="1455"/>
      <c r="M41" s="1069">
        <f t="shared" ref="M41:M44" si="33">J41+21</f>
        <v>43675</v>
      </c>
      <c r="N41" s="1053"/>
    </row>
    <row r="42" spans="1:14" s="103" customFormat="1" ht="19.5" customHeight="1">
      <c r="A42" s="774">
        <f>A41+1</f>
        <v>29</v>
      </c>
      <c r="B42" s="1067" t="s">
        <v>4821</v>
      </c>
      <c r="C42" s="1058" t="str">
        <f>VLOOKUP((LEFT(B42,3)),'ships name'!A:C,2,FALSE)</f>
        <v>KOTA PURI</v>
      </c>
      <c r="D42" s="1058" t="str">
        <f>VLOOKUP(C42,'ships name'!B:C,2,FALSE)</f>
        <v xml:space="preserve"> </v>
      </c>
      <c r="E42" s="1065" t="str">
        <f>LEFT(F42,3)&amp;"W"</f>
        <v>005W</v>
      </c>
      <c r="F42" s="1065" t="str">
        <f t="shared" si="29"/>
        <v>005E</v>
      </c>
      <c r="G42" s="1065" t="s">
        <v>4825</v>
      </c>
      <c r="H42" s="1075">
        <f t="shared" si="30"/>
        <v>43659</v>
      </c>
      <c r="I42" s="1065">
        <f t="shared" ref="I42:J42" si="34">I41+7</f>
        <v>43660</v>
      </c>
      <c r="J42" s="1065">
        <f t="shared" si="34"/>
        <v>43661</v>
      </c>
      <c r="K42" s="1454">
        <f t="shared" si="32"/>
        <v>43673</v>
      </c>
      <c r="L42" s="1455"/>
      <c r="M42" s="1069">
        <f t="shared" si="33"/>
        <v>43682</v>
      </c>
      <c r="N42" s="1053"/>
    </row>
    <row r="43" spans="1:14" s="103" customFormat="1" ht="19.899999999999999" customHeight="1">
      <c r="A43" s="774">
        <f>A42+1</f>
        <v>30</v>
      </c>
      <c r="B43" s="1067" t="s">
        <v>4822</v>
      </c>
      <c r="C43" s="1058" t="str">
        <f>VLOOKUP((LEFT(B43,3)),'ships name'!A:C,2,FALSE)</f>
        <v>COSCO TAICANG</v>
      </c>
      <c r="D43" s="1058" t="str">
        <f>VLOOKUP(C43,'ships name'!B:C,2,FALSE)</f>
        <v>中远太仓</v>
      </c>
      <c r="E43" s="1065" t="str">
        <f>LEFT(F43,3)&amp;"W"</f>
        <v>062W</v>
      </c>
      <c r="F43" s="1065" t="str">
        <f t="shared" si="29"/>
        <v>062E</v>
      </c>
      <c r="G43" s="1065" t="s">
        <v>4826</v>
      </c>
      <c r="H43" s="1075">
        <f t="shared" si="30"/>
        <v>43666</v>
      </c>
      <c r="I43" s="1065">
        <f t="shared" ref="I43:J43" si="35">I42+7</f>
        <v>43667</v>
      </c>
      <c r="J43" s="1065">
        <f t="shared" si="35"/>
        <v>43668</v>
      </c>
      <c r="K43" s="1454">
        <f t="shared" si="32"/>
        <v>43680</v>
      </c>
      <c r="L43" s="1455"/>
      <c r="M43" s="1069">
        <f t="shared" si="33"/>
        <v>43689</v>
      </c>
      <c r="N43" s="1053"/>
    </row>
    <row r="44" spans="1:14" s="103" customFormat="1" ht="19.899999999999999" customHeight="1">
      <c r="A44" s="774">
        <f>A43+1</f>
        <v>31</v>
      </c>
      <c r="B44" s="757" t="s">
        <v>4823</v>
      </c>
      <c r="C44" s="1058" t="str">
        <f>VLOOKUP((LEFT(B44,3)),'ships name'!A:C,2,FALSE)</f>
        <v>COSCO ASIA</v>
      </c>
      <c r="D44" s="1058" t="s">
        <v>29</v>
      </c>
      <c r="E44" s="1065" t="str">
        <f>LEFT(F44,3)&amp;"W"</f>
        <v>064W</v>
      </c>
      <c r="F44" s="1065" t="str">
        <f t="shared" si="29"/>
        <v>064E</v>
      </c>
      <c r="G44" s="1065" t="s">
        <v>4827</v>
      </c>
      <c r="H44" s="1075">
        <f t="shared" si="30"/>
        <v>43673</v>
      </c>
      <c r="I44" s="1065">
        <f t="shared" ref="I44:J44" si="36">I43+7</f>
        <v>43674</v>
      </c>
      <c r="J44" s="1065">
        <f t="shared" si="36"/>
        <v>43675</v>
      </c>
      <c r="K44" s="1454">
        <f t="shared" si="32"/>
        <v>43687</v>
      </c>
      <c r="L44" s="1455"/>
      <c r="M44" s="1069">
        <f t="shared" si="33"/>
        <v>43696</v>
      </c>
      <c r="N44" s="1053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161" t="s">
        <v>86</v>
      </c>
      <c r="B46" s="1162"/>
      <c r="C46" s="1162"/>
      <c r="D46" s="550"/>
      <c r="E46" s="1146" t="s">
        <v>74</v>
      </c>
      <c r="F46" s="1146" t="s">
        <v>3272</v>
      </c>
      <c r="G46" s="551"/>
      <c r="H46" s="1146" t="s">
        <v>250</v>
      </c>
      <c r="I46" s="1146" t="s">
        <v>3273</v>
      </c>
      <c r="J46" s="1461"/>
      <c r="K46" s="1292" t="s">
        <v>2</v>
      </c>
      <c r="L46" s="1293"/>
      <c r="M46" s="1293"/>
      <c r="N46"/>
    </row>
    <row r="47" spans="1:14" s="103" customFormat="1" ht="19.899999999999999" customHeight="1">
      <c r="A47" s="1210" t="s">
        <v>3</v>
      </c>
      <c r="B47" s="1172" t="s">
        <v>4</v>
      </c>
      <c r="C47" s="1172" t="s">
        <v>5</v>
      </c>
      <c r="D47" s="1140" t="s">
        <v>4291</v>
      </c>
      <c r="E47" s="1143" t="s">
        <v>6</v>
      </c>
      <c r="F47" s="1144"/>
      <c r="G47" s="1145"/>
      <c r="H47" s="514" t="s">
        <v>7</v>
      </c>
      <c r="I47" s="514" t="s">
        <v>8</v>
      </c>
      <c r="J47" s="514" t="s">
        <v>9</v>
      </c>
      <c r="K47" s="1448" t="s">
        <v>260</v>
      </c>
      <c r="L47" s="1449"/>
      <c r="M47" s="1070" t="s">
        <v>253</v>
      </c>
      <c r="N47" s="1462"/>
    </row>
    <row r="48" spans="1:14" s="103" customFormat="1" ht="19.899999999999999" customHeight="1">
      <c r="A48" s="1444"/>
      <c r="B48" s="1446"/>
      <c r="C48" s="1446"/>
      <c r="D48" s="1122"/>
      <c r="E48" s="1179" t="s">
        <v>13</v>
      </c>
      <c r="F48" s="1450" t="s">
        <v>14</v>
      </c>
      <c r="G48" s="1451"/>
      <c r="H48" s="439" t="s">
        <v>15</v>
      </c>
      <c r="I48" s="439" t="s">
        <v>16</v>
      </c>
      <c r="J48" s="439" t="s">
        <v>17</v>
      </c>
      <c r="K48" s="1290" t="s">
        <v>251</v>
      </c>
      <c r="L48" s="1291"/>
      <c r="M48" s="1071" t="s">
        <v>254</v>
      </c>
      <c r="N48" s="1462"/>
    </row>
    <row r="49" spans="1:18" s="103" customFormat="1" ht="19.899999999999999" customHeight="1" thickBot="1">
      <c r="A49" s="1445"/>
      <c r="B49" s="1447"/>
      <c r="C49" s="1447"/>
      <c r="D49" s="1123"/>
      <c r="E49" s="1180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47"/>
      <c r="L49" s="1447"/>
      <c r="M49" s="1066"/>
      <c r="N49" s="1462"/>
    </row>
    <row r="50" spans="1:18" s="103" customFormat="1" ht="19.5" customHeight="1">
      <c r="A50" s="537">
        <v>27</v>
      </c>
      <c r="B50" s="531" t="s">
        <v>3766</v>
      </c>
      <c r="C50" s="493" t="str">
        <f>VLOOKUP((LEFT(B50,3)),'ships name'!A:C,2,FALSE)</f>
        <v xml:space="preserve">void sailing </v>
      </c>
      <c r="D50" s="811">
        <f>VLOOKUP(C50,'ships name'!B:C,2,FALSE)</f>
        <v>0</v>
      </c>
      <c r="E50" s="501" t="str">
        <f>F50</f>
        <v>0SV3RS</v>
      </c>
      <c r="F50" s="501" t="str">
        <f>LEFT(G50,6)</f>
        <v>0SV3RS</v>
      </c>
      <c r="G50" s="997" t="s">
        <v>4830</v>
      </c>
      <c r="H50" s="501">
        <f>I50</f>
        <v>43650</v>
      </c>
      <c r="I50" s="501">
        <f>J50-2</f>
        <v>43650</v>
      </c>
      <c r="J50" s="501">
        <v>43652</v>
      </c>
      <c r="K50" s="1156">
        <f>J50+15</f>
        <v>43667</v>
      </c>
      <c r="L50" s="1156"/>
      <c r="M50" s="1072">
        <f>J50+17</f>
        <v>43669</v>
      </c>
      <c r="N50" s="522"/>
    </row>
    <row r="51" spans="1:18" s="103" customFormat="1" ht="19.899999999999999" customHeight="1">
      <c r="A51" s="774">
        <f>A50+1</f>
        <v>28</v>
      </c>
      <c r="B51" s="999" t="s">
        <v>4828</v>
      </c>
      <c r="C51" s="499" t="str">
        <f>VLOOKUP((LEFT(B51,3)),'ships name'!A:C,2,FALSE)</f>
        <v>APL SOUTHAMPTON</v>
      </c>
      <c r="D51" s="808" t="str">
        <f>VLOOKUP(C51,'ships name'!B:C,2,FALSE)</f>
        <v>美总南安普敦</v>
      </c>
      <c r="E51" s="950" t="str">
        <f t="shared" ref="E51:E54" si="37">F51</f>
        <v>0SV3VS</v>
      </c>
      <c r="F51" s="807" t="str">
        <f t="shared" ref="F51:F54" si="38">LEFT(G51,6)</f>
        <v>0SV3VS</v>
      </c>
      <c r="G51" s="997" t="s">
        <v>4831</v>
      </c>
      <c r="H51" s="487">
        <f t="shared" ref="H51:K54" si="39">H50+7</f>
        <v>43657</v>
      </c>
      <c r="I51" s="487">
        <f t="shared" si="39"/>
        <v>43657</v>
      </c>
      <c r="J51" s="487">
        <f t="shared" si="39"/>
        <v>43659</v>
      </c>
      <c r="K51" s="1459">
        <f t="shared" si="39"/>
        <v>43674</v>
      </c>
      <c r="L51" s="1459"/>
      <c r="M51" s="1069">
        <f>M50+7</f>
        <v>43676</v>
      </c>
      <c r="N51" s="522"/>
    </row>
    <row r="52" spans="1:18" s="103" customFormat="1" ht="19.5" customHeight="1">
      <c r="A52" s="774">
        <f>A51+1</f>
        <v>29</v>
      </c>
      <c r="B52" s="538" t="s">
        <v>3766</v>
      </c>
      <c r="C52" s="499" t="str">
        <f>VLOOKUP((LEFT(B52,3)),'ships name'!A:C,2,FALSE)</f>
        <v xml:space="preserve">void sailing </v>
      </c>
      <c r="D52" s="808">
        <f>VLOOKUP(C52,'ships name'!B:C,2,FALSE)</f>
        <v>0</v>
      </c>
      <c r="E52" s="950" t="str">
        <f t="shared" si="37"/>
        <v>0SV3ZS</v>
      </c>
      <c r="F52" s="807" t="str">
        <f t="shared" si="38"/>
        <v>0SV3ZS</v>
      </c>
      <c r="G52" s="487" t="s">
        <v>4832</v>
      </c>
      <c r="H52" s="487">
        <f t="shared" si="39"/>
        <v>43664</v>
      </c>
      <c r="I52" s="487">
        <f t="shared" si="39"/>
        <v>43664</v>
      </c>
      <c r="J52" s="487">
        <f t="shared" si="39"/>
        <v>43666</v>
      </c>
      <c r="K52" s="1459">
        <f t="shared" si="39"/>
        <v>43681</v>
      </c>
      <c r="L52" s="1459"/>
      <c r="M52" s="1069">
        <f>M51+7</f>
        <v>43683</v>
      </c>
      <c r="N52" s="522"/>
    </row>
    <row r="53" spans="1:18" s="103" customFormat="1" ht="19.899999999999999" customHeight="1">
      <c r="A53" s="774">
        <f>A52+1</f>
        <v>30</v>
      </c>
      <c r="B53" s="538" t="s">
        <v>4829</v>
      </c>
      <c r="C53" s="499" t="str">
        <f>VLOOKUP((LEFT(B53,3)),'ships name'!A:C,2,FALSE)</f>
        <v>APL PARIS</v>
      </c>
      <c r="D53" s="808" t="str">
        <f>VLOOKUP(C53,'ships name'!B:C,2,FALSE)</f>
        <v>美总巴黎</v>
      </c>
      <c r="E53" s="950" t="str">
        <f t="shared" si="37"/>
        <v>0SV43S</v>
      </c>
      <c r="F53" s="807" t="str">
        <f t="shared" si="38"/>
        <v>0SV43S</v>
      </c>
      <c r="G53" s="997" t="s">
        <v>4833</v>
      </c>
      <c r="H53" s="487">
        <f t="shared" si="39"/>
        <v>43671</v>
      </c>
      <c r="I53" s="487">
        <f t="shared" si="39"/>
        <v>43671</v>
      </c>
      <c r="J53" s="487">
        <f t="shared" si="39"/>
        <v>43673</v>
      </c>
      <c r="K53" s="1459">
        <f t="shared" si="39"/>
        <v>43688</v>
      </c>
      <c r="L53" s="1459"/>
      <c r="M53" s="1069">
        <f>M52+7</f>
        <v>43690</v>
      </c>
      <c r="N53" s="522"/>
    </row>
    <row r="54" spans="1:18" s="103" customFormat="1" ht="19.899999999999999" customHeight="1">
      <c r="A54" s="774">
        <f>A53+1</f>
        <v>31</v>
      </c>
      <c r="B54" s="757" t="s">
        <v>284</v>
      </c>
      <c r="C54" s="499" t="str">
        <f>VLOOKUP((LEFT(B54,3)),'ships name'!A:C,2,FALSE)</f>
        <v>CMA CGM VELA</v>
      </c>
      <c r="D54" s="808" t="str">
        <f>VLOOKUP(C54,'ships name'!B:C,2,FALSE)</f>
        <v xml:space="preserve"> </v>
      </c>
      <c r="E54" s="950" t="str">
        <f t="shared" si="37"/>
        <v>0SV47S</v>
      </c>
      <c r="F54" s="807" t="str">
        <f t="shared" si="38"/>
        <v>0SV47S</v>
      </c>
      <c r="G54" s="487" t="s">
        <v>4834</v>
      </c>
      <c r="H54" s="487">
        <f t="shared" si="39"/>
        <v>43678</v>
      </c>
      <c r="I54" s="487">
        <f t="shared" si="39"/>
        <v>43678</v>
      </c>
      <c r="J54" s="487">
        <f t="shared" si="39"/>
        <v>43680</v>
      </c>
      <c r="K54" s="1459">
        <f t="shared" si="39"/>
        <v>43695</v>
      </c>
      <c r="L54" s="1459"/>
      <c r="M54" s="1069">
        <f>M53+7</f>
        <v>43697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161" t="s">
        <v>255</v>
      </c>
      <c r="B56" s="1162"/>
      <c r="C56" s="1162"/>
      <c r="D56" s="550"/>
      <c r="E56" s="1146" t="s">
        <v>74</v>
      </c>
      <c r="F56" s="1146" t="s">
        <v>3271</v>
      </c>
      <c r="G56" s="969" t="s">
        <v>3080</v>
      </c>
      <c r="H56" s="1146" t="s">
        <v>256</v>
      </c>
      <c r="I56" s="1146" t="s">
        <v>3273</v>
      </c>
      <c r="J56" s="1461"/>
      <c r="K56" s="1292" t="s">
        <v>2</v>
      </c>
      <c r="L56" s="1293"/>
      <c r="M56" s="1293"/>
      <c r="N56" s="927"/>
      <c r="O56" s="103"/>
      <c r="P56" s="103"/>
      <c r="Q56" s="103"/>
      <c r="R56" s="103"/>
    </row>
    <row r="57" spans="1:18" s="103" customFormat="1" ht="19.899999999999999" customHeight="1">
      <c r="A57" s="1210" t="s">
        <v>3</v>
      </c>
      <c r="B57" s="1172" t="s">
        <v>4</v>
      </c>
      <c r="C57" s="1172" t="s">
        <v>5</v>
      </c>
      <c r="D57" s="1140" t="s">
        <v>4291</v>
      </c>
      <c r="E57" s="1143" t="s">
        <v>6</v>
      </c>
      <c r="F57" s="1144"/>
      <c r="G57" s="1145"/>
      <c r="H57" s="514" t="s">
        <v>7</v>
      </c>
      <c r="I57" s="514" t="s">
        <v>8</v>
      </c>
      <c r="J57" s="514" t="s">
        <v>9</v>
      </c>
      <c r="K57" s="1448" t="s">
        <v>257</v>
      </c>
      <c r="L57" s="1449"/>
      <c r="M57" s="1070" t="s">
        <v>253</v>
      </c>
      <c r="N57" s="927"/>
    </row>
    <row r="58" spans="1:18" s="103" customFormat="1" ht="19.899999999999999" customHeight="1">
      <c r="A58" s="1444"/>
      <c r="B58" s="1446"/>
      <c r="C58" s="1446"/>
      <c r="D58" s="1122"/>
      <c r="E58" s="1179" t="s">
        <v>13</v>
      </c>
      <c r="F58" s="1450" t="s">
        <v>14</v>
      </c>
      <c r="G58" s="1451"/>
      <c r="H58" s="439" t="s">
        <v>15</v>
      </c>
      <c r="I58" s="439" t="s">
        <v>16</v>
      </c>
      <c r="J58" s="439" t="s">
        <v>17</v>
      </c>
      <c r="K58" s="1290" t="s">
        <v>258</v>
      </c>
      <c r="L58" s="1291"/>
      <c r="M58" s="1071" t="s">
        <v>254</v>
      </c>
      <c r="N58" s="927"/>
      <c r="Q58" s="223"/>
    </row>
    <row r="59" spans="1:18" s="103" customFormat="1" ht="19.899999999999999" customHeight="1" thickBot="1">
      <c r="A59" s="1445"/>
      <c r="B59" s="1447"/>
      <c r="C59" s="1447"/>
      <c r="D59" s="1123"/>
      <c r="E59" s="1180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47"/>
      <c r="L59" s="1447"/>
      <c r="M59" s="1066"/>
      <c r="N59" s="927"/>
      <c r="Q59" s="223"/>
    </row>
    <row r="60" spans="1:18" s="103" customFormat="1" ht="19.899999999999999" customHeight="1">
      <c r="A60" s="537">
        <v>28</v>
      </c>
      <c r="B60" s="531" t="s">
        <v>4835</v>
      </c>
      <c r="C60" s="493" t="str">
        <f>VLOOKUP((LEFT(B60,3)),'ships name'!A:C,2,FALSE)</f>
        <v>EVER SMILE</v>
      </c>
      <c r="D60" s="811" t="str">
        <f>VLOOKUP(C60,'ships name'!B:C,2,FALSE)</f>
        <v xml:space="preserve"> </v>
      </c>
      <c r="E60" s="487" t="str">
        <f t="shared" ref="E60:E64" si="40">RIGHT(B60,3)&amp;"W"</f>
        <v>800W</v>
      </c>
      <c r="F60" s="501" t="str">
        <f>RIGHT(B60,3)&amp;"E"</f>
        <v>800E</v>
      </c>
      <c r="G60" s="501" t="s">
        <v>4839</v>
      </c>
      <c r="H60" s="501">
        <f>I60-1</f>
        <v>43651</v>
      </c>
      <c r="I60" s="501">
        <f>J60-1</f>
        <v>43652</v>
      </c>
      <c r="J60" s="501">
        <v>43653</v>
      </c>
      <c r="K60" s="1156">
        <f>J60+11</f>
        <v>43664</v>
      </c>
      <c r="L60" s="1156"/>
      <c r="M60" s="1072">
        <f>J60+13</f>
        <v>43666</v>
      </c>
      <c r="N60" s="927"/>
      <c r="Q60" s="223"/>
    </row>
    <row r="61" spans="1:18" s="103" customFormat="1" ht="19.899999999999999" customHeight="1">
      <c r="A61" s="774">
        <f>A60+1</f>
        <v>29</v>
      </c>
      <c r="B61" s="538" t="s">
        <v>4836</v>
      </c>
      <c r="C61" s="499" t="str">
        <f>VLOOKUP((LEFT(B61,3)),'ships name'!A:C,2,FALSE)</f>
        <v>EVER SUMMIT</v>
      </c>
      <c r="D61" s="808">
        <f>VLOOKUP(C61,'ships name'!B:C,2,FALSE)</f>
        <v>0</v>
      </c>
      <c r="E61" s="487" t="str">
        <f t="shared" si="40"/>
        <v>508W</v>
      </c>
      <c r="F61" s="487" t="str">
        <f t="shared" ref="F61" si="41">RIGHT(B61,3)&amp;"E"</f>
        <v>508E</v>
      </c>
      <c r="G61" s="487" t="s">
        <v>4840</v>
      </c>
      <c r="H61" s="487">
        <f>H60+7</f>
        <v>43658</v>
      </c>
      <c r="I61" s="487">
        <f t="shared" ref="I61:J64" si="42">H61+1</f>
        <v>43659</v>
      </c>
      <c r="J61" s="487">
        <f t="shared" si="42"/>
        <v>43660</v>
      </c>
      <c r="K61" s="1459">
        <f>J61+11</f>
        <v>43671</v>
      </c>
      <c r="L61" s="1459"/>
      <c r="M61" s="1069">
        <f>J61+13</f>
        <v>43673</v>
      </c>
      <c r="N61" s="813"/>
      <c r="Q61" s="223"/>
    </row>
    <row r="62" spans="1:18" s="103" customFormat="1" ht="19.899999999999999" customHeight="1">
      <c r="A62" s="774">
        <f>A61+1</f>
        <v>30</v>
      </c>
      <c r="B62" s="538" t="s">
        <v>4837</v>
      </c>
      <c r="C62" s="499" t="str">
        <f>VLOOKUP((LEFT(B62,3)),'ships name'!A:C,2,FALSE)</f>
        <v>EVER STEADY</v>
      </c>
      <c r="D62" s="808" t="str">
        <f>VLOOKUP(C62,'ships name'!B:C,2,FALSE)</f>
        <v xml:space="preserve"> </v>
      </c>
      <c r="E62" s="487" t="str">
        <f t="shared" si="40"/>
        <v>079W</v>
      </c>
      <c r="F62" s="487" t="str">
        <f t="shared" ref="F62" si="43">RIGHT(B62,3)&amp;"E"</f>
        <v>079E</v>
      </c>
      <c r="G62" s="487" t="s">
        <v>4841</v>
      </c>
      <c r="H62" s="487">
        <f>H61+7</f>
        <v>43665</v>
      </c>
      <c r="I62" s="487">
        <f t="shared" si="42"/>
        <v>43666</v>
      </c>
      <c r="J62" s="487">
        <f t="shared" si="42"/>
        <v>43667</v>
      </c>
      <c r="K62" s="1459">
        <f>J62+11</f>
        <v>43678</v>
      </c>
      <c r="L62" s="1459"/>
      <c r="M62" s="1069">
        <f>J62+13</f>
        <v>43680</v>
      </c>
      <c r="N62" s="813"/>
    </row>
    <row r="63" spans="1:18" s="103" customFormat="1" ht="19.899999999999999" customHeight="1">
      <c r="A63" s="774">
        <f>A62+1</f>
        <v>31</v>
      </c>
      <c r="B63" s="538" t="s">
        <v>4959</v>
      </c>
      <c r="C63" s="499" t="str">
        <f>VLOOKUP((LEFT(B63,3)),'ships name'!A:C,2,FALSE)</f>
        <v>EVER SMART</v>
      </c>
      <c r="D63" s="808" t="str">
        <f>VLOOKUP(C63,'ships name'!B:C,2,FALSE)</f>
        <v xml:space="preserve"> </v>
      </c>
      <c r="E63" s="487" t="str">
        <f t="shared" si="40"/>
        <v>099W</v>
      </c>
      <c r="F63" s="487" t="str">
        <f t="shared" ref="F63" si="44">RIGHT(B63,3)&amp;"E"</f>
        <v>099E</v>
      </c>
      <c r="G63" s="487" t="s">
        <v>4842</v>
      </c>
      <c r="H63" s="487">
        <f>H62+7</f>
        <v>43672</v>
      </c>
      <c r="I63" s="487">
        <f t="shared" si="42"/>
        <v>43673</v>
      </c>
      <c r="J63" s="487">
        <f t="shared" si="42"/>
        <v>43674</v>
      </c>
      <c r="K63" s="1459">
        <f>J63+11</f>
        <v>43685</v>
      </c>
      <c r="L63" s="1459"/>
      <c r="M63" s="1069">
        <f>J63+13</f>
        <v>43687</v>
      </c>
      <c r="N63" s="813"/>
    </row>
    <row r="64" spans="1:18" s="103" customFormat="1" ht="19.899999999999999" customHeight="1">
      <c r="A64" s="774">
        <f>A63+1</f>
        <v>32</v>
      </c>
      <c r="B64" s="757" t="s">
        <v>4838</v>
      </c>
      <c r="C64" s="499" t="str">
        <f>VLOOKUP((LEFT(B64,3)),'ships name'!A:C,2,FALSE)</f>
        <v>EVER ETHIC</v>
      </c>
      <c r="D64" s="808" t="str">
        <f>VLOOKUP(C64,'ships name'!B:C,2,FALSE)</f>
        <v xml:space="preserve"> </v>
      </c>
      <c r="E64" s="487" t="str">
        <f t="shared" si="40"/>
        <v>134W</v>
      </c>
      <c r="F64" s="487" t="str">
        <f t="shared" ref="F64" si="45">RIGHT(B64,3)&amp;"E"</f>
        <v>134E</v>
      </c>
      <c r="G64" s="487" t="s">
        <v>4843</v>
      </c>
      <c r="H64" s="487">
        <f>H63+7</f>
        <v>43679</v>
      </c>
      <c r="I64" s="487">
        <f t="shared" si="42"/>
        <v>43680</v>
      </c>
      <c r="J64" s="487">
        <f t="shared" si="42"/>
        <v>43681</v>
      </c>
      <c r="K64" s="1459">
        <f>J64+11</f>
        <v>43692</v>
      </c>
      <c r="L64" s="1459"/>
      <c r="M64" s="1069">
        <f>J64+13</f>
        <v>43694</v>
      </c>
      <c r="N64" s="813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3"/>
    </row>
    <row r="66" spans="1:18" s="100" customFormat="1" ht="25.9" customHeight="1" thickBot="1">
      <c r="A66" s="1161" t="s">
        <v>4528</v>
      </c>
      <c r="B66" s="1162"/>
      <c r="C66" s="1162"/>
      <c r="D66" s="550"/>
      <c r="E66" s="1146" t="s">
        <v>74</v>
      </c>
      <c r="F66" s="1146"/>
      <c r="G66" s="551"/>
      <c r="H66" s="1146" t="s">
        <v>256</v>
      </c>
      <c r="I66" s="1146"/>
      <c r="J66" s="1461"/>
      <c r="K66" s="1292" t="s">
        <v>2</v>
      </c>
      <c r="L66" s="1293"/>
      <c r="M66" s="1293"/>
      <c r="N66" s="103"/>
      <c r="O66" s="103"/>
      <c r="P66" s="103"/>
      <c r="Q66" s="103"/>
      <c r="R66" s="103"/>
    </row>
    <row r="67" spans="1:18" s="103" customFormat="1" ht="19.899999999999999" customHeight="1">
      <c r="A67" s="1210" t="s">
        <v>3</v>
      </c>
      <c r="B67" s="1172" t="s">
        <v>4</v>
      </c>
      <c r="C67" s="1172" t="s">
        <v>5</v>
      </c>
      <c r="D67" s="1140" t="s">
        <v>4291</v>
      </c>
      <c r="E67" s="1143" t="s">
        <v>6</v>
      </c>
      <c r="F67" s="1144"/>
      <c r="G67" s="1145"/>
      <c r="H67" s="514" t="s">
        <v>7</v>
      </c>
      <c r="I67" s="514" t="s">
        <v>8</v>
      </c>
      <c r="J67" s="514" t="s">
        <v>9</v>
      </c>
      <c r="K67" s="1448" t="s">
        <v>3536</v>
      </c>
      <c r="L67" s="1449"/>
      <c r="M67" s="1070" t="s">
        <v>253</v>
      </c>
      <c r="N67" s="927"/>
    </row>
    <row r="68" spans="1:18" s="103" customFormat="1" ht="19.899999999999999" customHeight="1">
      <c r="A68" s="1444"/>
      <c r="B68" s="1446"/>
      <c r="C68" s="1446"/>
      <c r="D68" s="1122"/>
      <c r="E68" s="1179" t="s">
        <v>13</v>
      </c>
      <c r="F68" s="1450" t="s">
        <v>14</v>
      </c>
      <c r="G68" s="1451"/>
      <c r="H68" s="439" t="s">
        <v>15</v>
      </c>
      <c r="I68" s="439" t="s">
        <v>16</v>
      </c>
      <c r="J68" s="439" t="s">
        <v>17</v>
      </c>
      <c r="K68" s="1290" t="s">
        <v>3535</v>
      </c>
      <c r="L68" s="1291"/>
      <c r="M68" s="1071" t="s">
        <v>273</v>
      </c>
      <c r="N68" s="927"/>
      <c r="Q68" s="223"/>
    </row>
    <row r="69" spans="1:18" s="103" customFormat="1" ht="19.899999999999999" customHeight="1" thickBot="1">
      <c r="A69" s="1445"/>
      <c r="B69" s="1447"/>
      <c r="C69" s="1447"/>
      <c r="D69" s="1123"/>
      <c r="E69" s="1180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47"/>
      <c r="L69" s="1447"/>
      <c r="M69" s="1066"/>
      <c r="N69" s="927"/>
      <c r="Q69" s="223"/>
    </row>
    <row r="70" spans="1:18" s="103" customFormat="1" ht="19.899999999999999" customHeight="1">
      <c r="A70" s="537">
        <v>27</v>
      </c>
      <c r="B70" s="531" t="s">
        <v>4593</v>
      </c>
      <c r="C70" s="493" t="str">
        <f>VLOOKUP((LEFT(B70,3)),'ships name'!A:C,2,FALSE)</f>
        <v>COSCO YANTIAN</v>
      </c>
      <c r="D70" s="811" t="str">
        <f>VLOOKUP(C70,'ships name'!B:C,2,FALSE)</f>
        <v>中远盐田</v>
      </c>
      <c r="E70" s="501" t="str">
        <f>LEFT(F70,3)&amp;"W"</f>
        <v>088W</v>
      </c>
      <c r="F70" s="501" t="str">
        <f>RIGHT(B70,3)&amp;"N"</f>
        <v>088N</v>
      </c>
      <c r="G70" s="501" t="s">
        <v>4594</v>
      </c>
      <c r="H70" s="501">
        <f>I70-1</f>
        <v>43645</v>
      </c>
      <c r="I70" s="501">
        <f>J70-1</f>
        <v>43646</v>
      </c>
      <c r="J70" s="501">
        <v>43647</v>
      </c>
      <c r="K70" s="1156">
        <f>J70+12</f>
        <v>43659</v>
      </c>
      <c r="L70" s="1156"/>
      <c r="M70" s="1072">
        <f>J70+15</f>
        <v>43662</v>
      </c>
      <c r="N70" s="927"/>
      <c r="Q70" s="223"/>
    </row>
    <row r="71" spans="1:18" s="103" customFormat="1" ht="19.899999999999999" customHeight="1">
      <c r="A71" s="774">
        <f>A70+1</f>
        <v>28</v>
      </c>
      <c r="B71" s="538" t="s">
        <v>4844</v>
      </c>
      <c r="C71" s="499" t="str">
        <f>VLOOKUP((LEFT(B71,3)),'ships name'!A:C,2,FALSE)</f>
        <v>CSCL SOUTH CHINA SEA</v>
      </c>
      <c r="D71" s="808">
        <f>VLOOKUP(C71,'ships name'!B:C,2,FALSE)</f>
        <v>0</v>
      </c>
      <c r="E71" s="487" t="str">
        <f>LEFT(F71,3)&amp;"W"</f>
        <v>031W</v>
      </c>
      <c r="F71" s="487" t="str">
        <f t="shared" ref="F71" si="46">RIGHT(B71,3)&amp;"N"</f>
        <v>031N</v>
      </c>
      <c r="G71" s="487" t="s">
        <v>4847</v>
      </c>
      <c r="H71" s="487">
        <f>H70+7</f>
        <v>43652</v>
      </c>
      <c r="I71" s="487">
        <f t="shared" ref="I71" si="47">J71-1</f>
        <v>43653</v>
      </c>
      <c r="J71" s="487">
        <f>J70+7</f>
        <v>43654</v>
      </c>
      <c r="K71" s="1454">
        <f>J71+12</f>
        <v>43666</v>
      </c>
      <c r="L71" s="1455"/>
      <c r="M71" s="1069">
        <f t="shared" ref="M71" si="48">J71+16</f>
        <v>43670</v>
      </c>
      <c r="N71" s="813"/>
      <c r="Q71" s="223"/>
    </row>
    <row r="72" spans="1:18" s="103" customFormat="1" ht="19.899999999999999" customHeight="1">
      <c r="A72" s="774">
        <f>A71+1</f>
        <v>29</v>
      </c>
      <c r="B72" s="538" t="s">
        <v>4845</v>
      </c>
      <c r="C72" s="499" t="str">
        <f>VLOOKUP((LEFT(B72,3)),'ships name'!A:C,2,FALSE)</f>
        <v>COSCO AFRICA</v>
      </c>
      <c r="D72" s="808" t="str">
        <f>VLOOKUP(C72,'ships name'!B:C,2,FALSE)</f>
        <v>中远非洲</v>
      </c>
      <c r="E72" s="487" t="str">
        <f>LEFT(F72,3)&amp;"W"</f>
        <v>054W</v>
      </c>
      <c r="F72" s="487" t="str">
        <f t="shared" ref="F72" si="49">RIGHT(B72,3)&amp;"N"</f>
        <v>054N</v>
      </c>
      <c r="G72" s="957" t="s">
        <v>4848</v>
      </c>
      <c r="H72" s="487">
        <f>H71+7</f>
        <v>43659</v>
      </c>
      <c r="I72" s="487">
        <f t="shared" ref="I72" si="50">J72-1</f>
        <v>43660</v>
      </c>
      <c r="J72" s="487">
        <f>J71+7</f>
        <v>43661</v>
      </c>
      <c r="K72" s="1454">
        <f>J72+12</f>
        <v>43673</v>
      </c>
      <c r="L72" s="1455"/>
      <c r="M72" s="1069">
        <f t="shared" ref="M72" si="51">J72+16</f>
        <v>43677</v>
      </c>
      <c r="N72" s="813"/>
    </row>
    <row r="73" spans="1:18" s="103" customFormat="1" ht="19.899999999999999" customHeight="1">
      <c r="A73" s="774">
        <f>A72+1</f>
        <v>30</v>
      </c>
      <c r="B73" s="538" t="s">
        <v>4948</v>
      </c>
      <c r="C73" s="948" t="str">
        <f>VLOOKUP((LEFT(B73,3)),'ships name'!A:C,2,FALSE)</f>
        <v>XIN BEIJING</v>
      </c>
      <c r="D73" s="808" t="str">
        <f>VLOOKUP(C73,'ships name'!B:C,2,FALSE)</f>
        <v xml:space="preserve"> </v>
      </c>
      <c r="E73" s="487" t="str">
        <f>LEFT(F73,3)&amp;"W"</f>
        <v>110W</v>
      </c>
      <c r="F73" s="487" t="str">
        <f t="shared" ref="F73" si="52">RIGHT(B73,3)&amp;"N"</f>
        <v>110N</v>
      </c>
      <c r="G73" s="487" t="s">
        <v>4849</v>
      </c>
      <c r="H73" s="487">
        <f>H72+7</f>
        <v>43666</v>
      </c>
      <c r="I73" s="487">
        <f t="shared" ref="I73" si="53">J73-1</f>
        <v>43667</v>
      </c>
      <c r="J73" s="487">
        <f>J72+7</f>
        <v>43668</v>
      </c>
      <c r="K73" s="1454">
        <f>J73+12</f>
        <v>43680</v>
      </c>
      <c r="L73" s="1455"/>
      <c r="M73" s="1069">
        <f t="shared" ref="M73" si="54">J73+16</f>
        <v>43684</v>
      </c>
      <c r="N73" s="813"/>
    </row>
    <row r="74" spans="1:18" s="103" customFormat="1" ht="19.899999999999999" customHeight="1">
      <c r="A74" s="774">
        <f>A73+1</f>
        <v>31</v>
      </c>
      <c r="B74" s="757" t="s">
        <v>4846</v>
      </c>
      <c r="C74" s="499" t="str">
        <f>VLOOKUP((LEFT(B74,3)),'ships name'!A:C,2,FALSE)</f>
        <v>CSCL AUTUMN</v>
      </c>
      <c r="D74" s="808" t="str">
        <f>VLOOKUP(C74,'ships name'!B:C,2,FALSE)</f>
        <v xml:space="preserve"> </v>
      </c>
      <c r="E74" s="487" t="str">
        <f>LEFT(F74,3)&amp;"W"</f>
        <v>025W</v>
      </c>
      <c r="F74" s="487" t="str">
        <f t="shared" ref="F74" si="55">RIGHT(B74,3)&amp;"N"</f>
        <v>025N</v>
      </c>
      <c r="G74" s="487" t="s">
        <v>4850</v>
      </c>
      <c r="H74" s="487">
        <f>H73+7</f>
        <v>43673</v>
      </c>
      <c r="I74" s="487">
        <f t="shared" ref="I74" si="56">J74-1</f>
        <v>43674</v>
      </c>
      <c r="J74" s="487">
        <f>J73+7</f>
        <v>43675</v>
      </c>
      <c r="K74" s="1454">
        <f>J74+12</f>
        <v>43687</v>
      </c>
      <c r="L74" s="1455"/>
      <c r="M74" s="1069">
        <f t="shared" ref="M74" si="57">J74+16</f>
        <v>43691</v>
      </c>
      <c r="N74" s="813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  <c r="O2" s="1271"/>
    </row>
    <row r="3" spans="1:17" ht="28.15" customHeight="1">
      <c r="A3" s="1101"/>
      <c r="B3" s="1101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  <c r="N3" s="1101"/>
      <c r="O3" s="1101"/>
    </row>
    <row r="4" spans="1:17" ht="28.15" customHeight="1">
      <c r="A4" s="1271" t="str">
        <f>IA!A4</f>
        <v>2019年07月船期表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187" t="s">
        <v>274</v>
      </c>
      <c r="B6" s="1188"/>
      <c r="C6" s="1188"/>
      <c r="D6" s="1216" t="s">
        <v>74</v>
      </c>
      <c r="E6" s="1216"/>
      <c r="F6" s="1216"/>
      <c r="G6" s="1216"/>
      <c r="H6" s="1216" t="s">
        <v>75</v>
      </c>
      <c r="I6" s="1216"/>
      <c r="J6" s="1216"/>
      <c r="K6" s="1468" t="s">
        <v>2</v>
      </c>
      <c r="L6" s="1469"/>
      <c r="M6" s="1469"/>
      <c r="N6" s="1469"/>
      <c r="O6" s="1469"/>
      <c r="P6" s="1470"/>
      <c r="Q6" s="203"/>
    </row>
    <row r="7" spans="1:17" s="103" customFormat="1" ht="19.899999999999999" customHeight="1">
      <c r="A7" s="1490" t="s">
        <v>3</v>
      </c>
      <c r="B7" s="1140" t="s">
        <v>4</v>
      </c>
      <c r="C7" s="1140" t="s">
        <v>5</v>
      </c>
      <c r="D7" s="1140" t="s">
        <v>6</v>
      </c>
      <c r="E7" s="1140"/>
      <c r="F7" s="1140"/>
      <c r="G7" s="1140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109"/>
      <c r="B8" s="1093"/>
      <c r="C8" s="1093"/>
      <c r="D8" s="1093" t="s">
        <v>232</v>
      </c>
      <c r="E8" s="1093"/>
      <c r="F8" s="1093" t="s">
        <v>122</v>
      </c>
      <c r="G8" s="1093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491"/>
      <c r="B9" s="1487"/>
      <c r="C9" s="1487"/>
      <c r="D9" s="1487"/>
      <c r="E9" s="1487"/>
      <c r="F9" s="1487"/>
      <c r="G9" s="1487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492">
        <v>14</v>
      </c>
      <c r="B10" s="1176" t="s">
        <v>284</v>
      </c>
      <c r="C10" s="110" t="str">
        <f>VLOOKUP(B10,'ships name'!A:C,2,FALSE)</f>
        <v>CMA CGM VELA</v>
      </c>
      <c r="D10" s="1170" t="str">
        <f>TEXT(LEFT(F10,3)-1,"000")&amp;"E"</f>
        <v>190E</v>
      </c>
      <c r="E10" s="1170"/>
      <c r="F10" s="1499" t="s">
        <v>285</v>
      </c>
      <c r="G10" s="1170"/>
      <c r="H10" s="1156"/>
      <c r="I10" s="1156">
        <f>J10-1</f>
        <v>42836</v>
      </c>
      <c r="J10" s="1247">
        <v>42837</v>
      </c>
      <c r="K10" s="1476">
        <f>J10+8</f>
        <v>42845</v>
      </c>
      <c r="L10" s="1476">
        <f>J10+24</f>
        <v>42861</v>
      </c>
      <c r="M10" s="1476">
        <f>J10+29</f>
        <v>42866</v>
      </c>
      <c r="N10" s="1476">
        <f>J10+30</f>
        <v>42867</v>
      </c>
      <c r="O10" s="1476">
        <f>J10+33</f>
        <v>42870</v>
      </c>
      <c r="P10" s="1476">
        <f>J10+27</f>
        <v>42864</v>
      </c>
      <c r="Q10" s="1525">
        <f>J10+40</f>
        <v>42877</v>
      </c>
    </row>
    <row r="11" spans="1:17" s="103" customFormat="1" ht="19.899999999999999" customHeight="1">
      <c r="A11" s="1493"/>
      <c r="B11" s="1157"/>
      <c r="C11" s="109" t="str">
        <f>VLOOKUP(B10,'ships name'!A:C,3,FALSE)</f>
        <v xml:space="preserve"> </v>
      </c>
      <c r="D11" s="1170"/>
      <c r="E11" s="1170"/>
      <c r="F11" s="1157"/>
      <c r="G11" s="1163"/>
      <c r="H11" s="1170"/>
      <c r="I11" s="1170"/>
      <c r="J11" s="1471"/>
      <c r="K11" s="1477"/>
      <c r="L11" s="1477"/>
      <c r="M11" s="1477"/>
      <c r="N11" s="1477"/>
      <c r="O11" s="1477"/>
      <c r="P11" s="1477"/>
      <c r="Q11" s="1526"/>
    </row>
    <row r="12" spans="1:17" s="103" customFormat="1" ht="19.899999999999999" customHeight="1">
      <c r="A12" s="1494">
        <f>A10+1</f>
        <v>15</v>
      </c>
      <c r="B12" s="1157" t="s">
        <v>3153</v>
      </c>
      <c r="C12" s="109" t="str">
        <f>VLOOKUP(B12,'ships name'!A:C,2,FALSE)</f>
        <v>TO BE ADVISED</v>
      </c>
      <c r="D12" s="1170" t="e">
        <f>TEXT(LEFT(F12,3)-1,"000")&amp;"E"</f>
        <v>#VALUE!</v>
      </c>
      <c r="E12" s="1170"/>
      <c r="F12" s="1500"/>
      <c r="G12" s="1170"/>
      <c r="H12" s="1231"/>
      <c r="I12" s="1156">
        <f>I10+7</f>
        <v>42843</v>
      </c>
      <c r="J12" s="1472">
        <f>J10+7</f>
        <v>42844</v>
      </c>
      <c r="K12" s="1478">
        <f>J12+8</f>
        <v>42852</v>
      </c>
      <c r="L12" s="1478">
        <f>J12+23</f>
        <v>42867</v>
      </c>
      <c r="M12" s="1478">
        <f>J12+28</f>
        <v>42872</v>
      </c>
      <c r="N12" s="1478">
        <f>J12+31</f>
        <v>42875</v>
      </c>
      <c r="O12" s="1478">
        <f>J12+33</f>
        <v>42877</v>
      </c>
      <c r="P12" s="1478">
        <f>J12+27</f>
        <v>42871</v>
      </c>
      <c r="Q12" s="1527">
        <f>J12+40</f>
        <v>42884</v>
      </c>
    </row>
    <row r="13" spans="1:17" s="103" customFormat="1" ht="19.899999999999999" customHeight="1">
      <c r="A13" s="1493"/>
      <c r="B13" s="1170"/>
      <c r="C13" s="109" t="str">
        <f>VLOOKUP(B12,'ships name'!A:C,3,FALSE)</f>
        <v>TO BE ADVISED</v>
      </c>
      <c r="D13" s="1170"/>
      <c r="E13" s="1170"/>
      <c r="F13" s="1170"/>
      <c r="G13" s="1163"/>
      <c r="H13" s="1170"/>
      <c r="I13" s="1170"/>
      <c r="J13" s="1473"/>
      <c r="K13" s="1479"/>
      <c r="L13" s="1479"/>
      <c r="M13" s="1479"/>
      <c r="N13" s="1479"/>
      <c r="O13" s="1479"/>
      <c r="P13" s="1479"/>
      <c r="Q13" s="1528"/>
    </row>
    <row r="14" spans="1:17" s="171" customFormat="1" ht="19.899999999999999" customHeight="1">
      <c r="A14" s="1494">
        <f>A12+1</f>
        <v>16</v>
      </c>
      <c r="B14" s="1496" t="s">
        <v>3149</v>
      </c>
      <c r="C14" s="109" t="str">
        <f>VLOOKUP(B14,'ships name'!A:C,2,FALSE)</f>
        <v>CMA CGM PEGASUS</v>
      </c>
      <c r="D14" s="1170" t="str">
        <f>TEXT(LEFT(F14,3)-1,"000")&amp;"E"</f>
        <v>194E</v>
      </c>
      <c r="E14" s="1170"/>
      <c r="F14" s="1500" t="s">
        <v>3150</v>
      </c>
      <c r="G14" s="1170"/>
      <c r="H14" s="1231"/>
      <c r="I14" s="1156">
        <f>I12+7</f>
        <v>42850</v>
      </c>
      <c r="J14" s="1472">
        <f>J12+7</f>
        <v>42851</v>
      </c>
      <c r="K14" s="1478">
        <f>J14+8</f>
        <v>42859</v>
      </c>
      <c r="L14" s="1478">
        <f>J14+23</f>
        <v>42874</v>
      </c>
      <c r="M14" s="1478">
        <f>J14+28</f>
        <v>42879</v>
      </c>
      <c r="N14" s="1478">
        <f>J14+31</f>
        <v>42882</v>
      </c>
      <c r="O14" s="1478">
        <f>J14+33</f>
        <v>42884</v>
      </c>
      <c r="P14" s="1478">
        <f>J14+27</f>
        <v>42878</v>
      </c>
      <c r="Q14" s="1527">
        <f>J14+40</f>
        <v>42891</v>
      </c>
    </row>
    <row r="15" spans="1:17" s="171" customFormat="1" ht="19.899999999999999" customHeight="1">
      <c r="A15" s="1493"/>
      <c r="B15" s="1496"/>
      <c r="C15" s="109" t="str">
        <f>VLOOKUP(B14,'ships name'!A:C,3,FALSE)</f>
        <v xml:space="preserve"> </v>
      </c>
      <c r="D15" s="1170"/>
      <c r="E15" s="1170"/>
      <c r="F15" s="1170"/>
      <c r="G15" s="1163"/>
      <c r="H15" s="1170"/>
      <c r="I15" s="1170"/>
      <c r="J15" s="1473"/>
      <c r="K15" s="1479"/>
      <c r="L15" s="1479"/>
      <c r="M15" s="1479"/>
      <c r="N15" s="1479"/>
      <c r="O15" s="1479"/>
      <c r="P15" s="1479"/>
      <c r="Q15" s="1528"/>
    </row>
    <row r="16" spans="1:17" s="171" customFormat="1" ht="19.899999999999999" customHeight="1">
      <c r="A16" s="1494">
        <f>A14+1</f>
        <v>17</v>
      </c>
      <c r="B16" s="1496" t="s">
        <v>3151</v>
      </c>
      <c r="C16" s="109" t="str">
        <f>VLOOKUP(B16,'ships name'!A:C,2,FALSE)</f>
        <v>CMA CGM HYDRA</v>
      </c>
      <c r="D16" s="1170" t="str">
        <f>TEXT(LEFT(F16,3)-1,"000")&amp;"E"</f>
        <v>196E</v>
      </c>
      <c r="E16" s="1170"/>
      <c r="F16" s="1500" t="s">
        <v>3152</v>
      </c>
      <c r="G16" s="1170"/>
      <c r="H16" s="1231"/>
      <c r="I16" s="1156">
        <f>I14+7</f>
        <v>42857</v>
      </c>
      <c r="J16" s="1472">
        <f>J14+7</f>
        <v>42858</v>
      </c>
      <c r="K16" s="1478">
        <f>J16+8</f>
        <v>42866</v>
      </c>
      <c r="L16" s="1478">
        <f>J16+23</f>
        <v>42881</v>
      </c>
      <c r="M16" s="1478">
        <f>J16+28</f>
        <v>42886</v>
      </c>
      <c r="N16" s="1478">
        <f>J16+31</f>
        <v>42889</v>
      </c>
      <c r="O16" s="1478">
        <f>J16+33</f>
        <v>42891</v>
      </c>
      <c r="P16" s="1478">
        <f>J16+27</f>
        <v>42885</v>
      </c>
      <c r="Q16" s="1527">
        <f>J16+40</f>
        <v>42898</v>
      </c>
    </row>
    <row r="17" spans="1:17" s="171" customFormat="1" ht="19.899999999999999" customHeight="1">
      <c r="A17" s="1493"/>
      <c r="B17" s="1496"/>
      <c r="C17" s="109" t="str">
        <f>VLOOKUP(B16,'ships name'!A:C,3,FALSE)</f>
        <v xml:space="preserve"> </v>
      </c>
      <c r="D17" s="1170"/>
      <c r="E17" s="1170"/>
      <c r="F17" s="1170"/>
      <c r="G17" s="1163"/>
      <c r="H17" s="1170"/>
      <c r="I17" s="1170"/>
      <c r="J17" s="1473"/>
      <c r="K17" s="1479"/>
      <c r="L17" s="1479"/>
      <c r="M17" s="1479"/>
      <c r="N17" s="1479"/>
      <c r="O17" s="1479"/>
      <c r="P17" s="1479"/>
      <c r="Q17" s="1528"/>
    </row>
    <row r="18" spans="1:17" s="171" customFormat="1" ht="19.899999999999999" customHeight="1">
      <c r="A18" s="1494">
        <f>A16+1</f>
        <v>18</v>
      </c>
      <c r="B18" s="1163"/>
      <c r="C18" s="109" t="e">
        <f>VLOOKUP(B18,'ships name'!A:C,2,FALSE)</f>
        <v>#N/A</v>
      </c>
      <c r="D18" s="1170" t="e">
        <f>TEXT(LEFT(F18,3)-1,"000")&amp;"E"</f>
        <v>#VALUE!</v>
      </c>
      <c r="E18" s="1170"/>
      <c r="F18" s="1500"/>
      <c r="G18" s="1170"/>
      <c r="H18" s="1231"/>
      <c r="I18" s="1231">
        <f>I16+7</f>
        <v>42864</v>
      </c>
      <c r="J18" s="1474">
        <f>J16+7</f>
        <v>42865</v>
      </c>
      <c r="K18" s="1477">
        <f>J18+8</f>
        <v>42873</v>
      </c>
      <c r="L18" s="1477">
        <f>J18+23</f>
        <v>42888</v>
      </c>
      <c r="M18" s="1477">
        <f>J18+28</f>
        <v>42893</v>
      </c>
      <c r="N18" s="1477">
        <f>J18+31</f>
        <v>42896</v>
      </c>
      <c r="O18" s="1477">
        <f>J18+33</f>
        <v>42898</v>
      </c>
      <c r="P18" s="1477">
        <f>J18+27</f>
        <v>42892</v>
      </c>
      <c r="Q18" s="1526">
        <f>J18+40</f>
        <v>42905</v>
      </c>
    </row>
    <row r="19" spans="1:17" s="171" customFormat="1" ht="19.899999999999999" customHeight="1">
      <c r="A19" s="1493"/>
      <c r="B19" s="1166"/>
      <c r="C19" s="111" t="e">
        <f>VLOOKUP(B18,'ships name'!A:C,3,FALSE)</f>
        <v>#N/A</v>
      </c>
      <c r="D19" s="1206"/>
      <c r="E19" s="1206"/>
      <c r="F19" s="1206"/>
      <c r="G19" s="1206"/>
      <c r="H19" s="1206"/>
      <c r="I19" s="1206"/>
      <c r="J19" s="1475"/>
      <c r="K19" s="1480"/>
      <c r="L19" s="1480"/>
      <c r="M19" s="1480"/>
      <c r="N19" s="1480"/>
      <c r="O19" s="1480"/>
      <c r="P19" s="1480"/>
      <c r="Q19" s="1529"/>
    </row>
    <row r="20" spans="1:17" s="100" customFormat="1" ht="25.9" customHeight="1">
      <c r="A20" s="1187" t="s">
        <v>286</v>
      </c>
      <c r="B20" s="1188"/>
      <c r="C20" s="1188"/>
      <c r="D20" s="1216" t="s">
        <v>74</v>
      </c>
      <c r="E20" s="1216"/>
      <c r="F20" s="1216"/>
      <c r="G20" s="1216"/>
      <c r="H20" s="1216" t="s">
        <v>75</v>
      </c>
      <c r="I20" s="1216"/>
      <c r="J20" s="1216"/>
      <c r="K20" s="1468" t="s">
        <v>2</v>
      </c>
      <c r="L20" s="1469"/>
      <c r="M20" s="1469"/>
      <c r="N20" s="1469"/>
      <c r="O20" s="1469"/>
      <c r="P20" s="1470"/>
      <c r="Q20" s="203"/>
    </row>
    <row r="21" spans="1:17" s="103" customFormat="1" ht="19.899999999999999" customHeight="1">
      <c r="A21" s="1490" t="s">
        <v>3</v>
      </c>
      <c r="B21" s="1140" t="s">
        <v>4</v>
      </c>
      <c r="C21" s="1140" t="s">
        <v>5</v>
      </c>
      <c r="D21" s="1140" t="s">
        <v>6</v>
      </c>
      <c r="E21" s="1140"/>
      <c r="F21" s="1140"/>
      <c r="G21" s="1140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109"/>
      <c r="B22" s="1093"/>
      <c r="C22" s="1093"/>
      <c r="D22" s="1093" t="s">
        <v>232</v>
      </c>
      <c r="E22" s="1093"/>
      <c r="F22" s="1093" t="s">
        <v>122</v>
      </c>
      <c r="G22" s="1093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491"/>
      <c r="B23" s="1487"/>
      <c r="C23" s="1487"/>
      <c r="D23" s="1487"/>
      <c r="E23" s="1487"/>
      <c r="F23" s="1487"/>
      <c r="G23" s="1487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492">
        <v>14</v>
      </c>
      <c r="B24" s="1176" t="s">
        <v>298</v>
      </c>
      <c r="C24" s="110" t="str">
        <f>VLOOKUP(B24,'ships name'!A:C,2,FALSE)</f>
        <v>TAMPA TRIUMPH</v>
      </c>
      <c r="D24" s="1170"/>
      <c r="E24" s="1170"/>
      <c r="F24" s="1499" t="s">
        <v>299</v>
      </c>
      <c r="G24" s="1170"/>
      <c r="H24" s="1156"/>
      <c r="I24" s="1156">
        <f>J24-1</f>
        <v>42832</v>
      </c>
      <c r="J24" s="1247">
        <v>42833</v>
      </c>
      <c r="K24" s="1476">
        <f>J24+10</f>
        <v>42843</v>
      </c>
      <c r="L24" s="1476">
        <f>J24+27</f>
        <v>42860</v>
      </c>
      <c r="M24" s="1476">
        <f>J24+29</f>
        <v>42862</v>
      </c>
      <c r="N24" s="1476">
        <f>J24+32</f>
        <v>42865</v>
      </c>
      <c r="O24" s="1476">
        <f>J24+34</f>
        <v>42867</v>
      </c>
      <c r="P24" s="1476">
        <f>J24+24</f>
        <v>42857</v>
      </c>
      <c r="Q24" s="1525">
        <f>J24+44</f>
        <v>42877</v>
      </c>
    </row>
    <row r="25" spans="1:17" s="103" customFormat="1" ht="19.899999999999999" customHeight="1">
      <c r="A25" s="1493"/>
      <c r="B25" s="1157"/>
      <c r="C25" s="109" t="str">
        <f>VLOOKUP(B24,'ships name'!A:C,3,FALSE)</f>
        <v xml:space="preserve"> </v>
      </c>
      <c r="D25" s="1170"/>
      <c r="E25" s="1170"/>
      <c r="F25" s="1157"/>
      <c r="G25" s="1163"/>
      <c r="H25" s="1170"/>
      <c r="I25" s="1170"/>
      <c r="J25" s="1471"/>
      <c r="K25" s="1477"/>
      <c r="L25" s="1477"/>
      <c r="M25" s="1477"/>
      <c r="N25" s="1477"/>
      <c r="O25" s="1477"/>
      <c r="P25" s="1477"/>
      <c r="Q25" s="1526"/>
    </row>
    <row r="26" spans="1:17" s="103" customFormat="1" ht="19.899999999999999" customHeight="1">
      <c r="A26" s="1494">
        <f>A24+1</f>
        <v>15</v>
      </c>
      <c r="B26" s="1157" t="s">
        <v>300</v>
      </c>
      <c r="C26" s="109" t="str">
        <f>VLOOKUP(B26,'ships name'!A:C,2,FALSE)</f>
        <v>MALIK AL ASHTAR</v>
      </c>
      <c r="D26" s="1170"/>
      <c r="E26" s="1170"/>
      <c r="F26" s="1500" t="s">
        <v>285</v>
      </c>
      <c r="G26" s="1170"/>
      <c r="H26" s="1231"/>
      <c r="I26" s="1156">
        <f>I24+7</f>
        <v>42839</v>
      </c>
      <c r="J26" s="1472">
        <f>J24+7</f>
        <v>42840</v>
      </c>
      <c r="K26" s="1478">
        <f>J26+22</f>
        <v>42862</v>
      </c>
      <c r="L26" s="1478">
        <f>J26+23</f>
        <v>42863</v>
      </c>
      <c r="M26" s="1478">
        <f>J26+28</f>
        <v>42868</v>
      </c>
      <c r="N26" s="1478">
        <f>J26+31</f>
        <v>42871</v>
      </c>
      <c r="O26" s="1478">
        <f>J26+33</f>
        <v>42873</v>
      </c>
      <c r="P26" s="1478">
        <f>J26+24</f>
        <v>42864</v>
      </c>
      <c r="Q26" s="1527">
        <f>J26+44</f>
        <v>42884</v>
      </c>
    </row>
    <row r="27" spans="1:17" s="103" customFormat="1" ht="19.899999999999999" customHeight="1">
      <c r="A27" s="1493"/>
      <c r="B27" s="1170"/>
      <c r="C27" s="109" t="str">
        <f>VLOOKUP(B26,'ships name'!A:C,3,FALSE)</f>
        <v xml:space="preserve"> </v>
      </c>
      <c r="D27" s="1170"/>
      <c r="E27" s="1170"/>
      <c r="F27" s="1170"/>
      <c r="G27" s="1163"/>
      <c r="H27" s="1170"/>
      <c r="I27" s="1170"/>
      <c r="J27" s="1473"/>
      <c r="K27" s="1479"/>
      <c r="L27" s="1479"/>
      <c r="M27" s="1479"/>
      <c r="N27" s="1479"/>
      <c r="O27" s="1479"/>
      <c r="P27" s="1479"/>
      <c r="Q27" s="1528"/>
    </row>
    <row r="28" spans="1:17" s="171" customFormat="1" ht="19.899999999999999" customHeight="1">
      <c r="A28" s="1494">
        <f>A26+1</f>
        <v>16</v>
      </c>
      <c r="B28" s="1496" t="s">
        <v>301</v>
      </c>
      <c r="C28" s="109" t="str">
        <f>VLOOKUP(B28,'ships name'!A:C,2,FALSE)</f>
        <v>AL RIFFA</v>
      </c>
      <c r="D28" s="1170"/>
      <c r="E28" s="1170"/>
      <c r="F28" s="1500" t="s">
        <v>302</v>
      </c>
      <c r="G28" s="1170"/>
      <c r="H28" s="1231"/>
      <c r="I28" s="1156">
        <f>I26+7</f>
        <v>42846</v>
      </c>
      <c r="J28" s="1472">
        <f>J26+7</f>
        <v>42847</v>
      </c>
      <c r="K28" s="1478">
        <f>J28+22</f>
        <v>42869</v>
      </c>
      <c r="L28" s="1478">
        <f>J28+23</f>
        <v>42870</v>
      </c>
      <c r="M28" s="1478">
        <f>J28+28</f>
        <v>42875</v>
      </c>
      <c r="N28" s="1478">
        <f>J28+31</f>
        <v>42878</v>
      </c>
      <c r="O28" s="1478">
        <f>J28+33</f>
        <v>42880</v>
      </c>
      <c r="P28" s="1478">
        <f>J28+24</f>
        <v>42871</v>
      </c>
      <c r="Q28" s="1527">
        <f>J28+44</f>
        <v>42891</v>
      </c>
    </row>
    <row r="29" spans="1:17" s="171" customFormat="1" ht="19.899999999999999" customHeight="1">
      <c r="A29" s="1493"/>
      <c r="B29" s="1496"/>
      <c r="C29" s="109" t="str">
        <f>VLOOKUP(B28,'ships name'!A:C,3,FALSE)</f>
        <v xml:space="preserve">  </v>
      </c>
      <c r="D29" s="1170"/>
      <c r="E29" s="1170"/>
      <c r="F29" s="1170"/>
      <c r="G29" s="1163"/>
      <c r="H29" s="1170"/>
      <c r="I29" s="1170"/>
      <c r="J29" s="1473"/>
      <c r="K29" s="1479"/>
      <c r="L29" s="1479"/>
      <c r="M29" s="1479"/>
      <c r="N29" s="1479"/>
      <c r="O29" s="1479"/>
      <c r="P29" s="1479"/>
      <c r="Q29" s="1528"/>
    </row>
    <row r="30" spans="1:17" s="171" customFormat="1" ht="19.899999999999999" customHeight="1">
      <c r="A30" s="1494">
        <f>A28+1</f>
        <v>17</v>
      </c>
      <c r="B30" s="1496"/>
      <c r="C30" s="109" t="e">
        <f>VLOOKUP(B30,'ships name'!A:C,2,FALSE)</f>
        <v>#N/A</v>
      </c>
      <c r="D30" s="1170"/>
      <c r="E30" s="1170"/>
      <c r="F30" s="1500"/>
      <c r="G30" s="1170"/>
      <c r="H30" s="1231"/>
      <c r="I30" s="1156">
        <f>I28+7</f>
        <v>42853</v>
      </c>
      <c r="J30" s="1472">
        <f>J28+7</f>
        <v>42854</v>
      </c>
      <c r="K30" s="1478">
        <f>J30+22</f>
        <v>42876</v>
      </c>
      <c r="L30" s="1478">
        <f>J30+23</f>
        <v>42877</v>
      </c>
      <c r="M30" s="1478">
        <f>J30+28</f>
        <v>42882</v>
      </c>
      <c r="N30" s="1478">
        <f>J30+31</f>
        <v>42885</v>
      </c>
      <c r="O30" s="1478">
        <f>J30+33</f>
        <v>42887</v>
      </c>
      <c r="P30" s="1478">
        <f>J30+24</f>
        <v>42878</v>
      </c>
      <c r="Q30" s="1527">
        <f>J30+44</f>
        <v>42898</v>
      </c>
    </row>
    <row r="31" spans="1:17" s="171" customFormat="1" ht="19.899999999999999" customHeight="1">
      <c r="A31" s="1493"/>
      <c r="B31" s="1496"/>
      <c r="C31" s="109" t="e">
        <f>VLOOKUP(B30,'ships name'!A:C,3,FALSE)</f>
        <v>#N/A</v>
      </c>
      <c r="D31" s="1170"/>
      <c r="E31" s="1170"/>
      <c r="F31" s="1170"/>
      <c r="G31" s="1163"/>
      <c r="H31" s="1170"/>
      <c r="I31" s="1170"/>
      <c r="J31" s="1473"/>
      <c r="K31" s="1479"/>
      <c r="L31" s="1479"/>
      <c r="M31" s="1479"/>
      <c r="N31" s="1479"/>
      <c r="O31" s="1479"/>
      <c r="P31" s="1479"/>
      <c r="Q31" s="1528"/>
    </row>
    <row r="32" spans="1:17" s="171" customFormat="1" ht="19.899999999999999" customHeight="1">
      <c r="A32" s="1494">
        <f>A30+1</f>
        <v>18</v>
      </c>
      <c r="B32" s="1163"/>
      <c r="C32" s="109" t="e">
        <f>VLOOKUP(B32,'ships name'!A:C,2,FALSE)</f>
        <v>#N/A</v>
      </c>
      <c r="D32" s="1170"/>
      <c r="E32" s="1170"/>
      <c r="F32" s="1500"/>
      <c r="G32" s="1170"/>
      <c r="H32" s="1231"/>
      <c r="I32" s="1231">
        <f>I30+7</f>
        <v>42860</v>
      </c>
      <c r="J32" s="1474">
        <f>J30+7</f>
        <v>42861</v>
      </c>
      <c r="K32" s="1477">
        <f>J32+22</f>
        <v>42883</v>
      </c>
      <c r="L32" s="1477">
        <f>J32+23</f>
        <v>42884</v>
      </c>
      <c r="M32" s="1477">
        <f>J32+28</f>
        <v>42889</v>
      </c>
      <c r="N32" s="1477">
        <f>J32+31</f>
        <v>42892</v>
      </c>
      <c r="O32" s="1477">
        <f>J32+33</f>
        <v>42894</v>
      </c>
      <c r="P32" s="1477">
        <f>J32+24</f>
        <v>42885</v>
      </c>
      <c r="Q32" s="1526">
        <f>J32+44</f>
        <v>42905</v>
      </c>
    </row>
    <row r="33" spans="1:17" s="171" customFormat="1" ht="19.899999999999999" customHeight="1">
      <c r="A33" s="1493"/>
      <c r="B33" s="1166"/>
      <c r="C33" s="111" t="e">
        <f>VLOOKUP(B32,'ships name'!A:C,3,FALSE)</f>
        <v>#N/A</v>
      </c>
      <c r="D33" s="1206"/>
      <c r="E33" s="1206"/>
      <c r="F33" s="1206"/>
      <c r="G33" s="1206"/>
      <c r="H33" s="1206"/>
      <c r="I33" s="1206"/>
      <c r="J33" s="1475"/>
      <c r="K33" s="1480"/>
      <c r="L33" s="1480"/>
      <c r="M33" s="1480"/>
      <c r="N33" s="1480"/>
      <c r="O33" s="1480"/>
      <c r="P33" s="1480"/>
      <c r="Q33" s="1529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187" t="s">
        <v>303</v>
      </c>
      <c r="B36" s="1188"/>
      <c r="C36" s="1188"/>
      <c r="D36" s="1216" t="str">
        <f>'EU1'!D6</f>
        <v>Terminal: CMICT</v>
      </c>
      <c r="E36" s="1216"/>
      <c r="F36" s="1216"/>
      <c r="G36" s="1216"/>
      <c r="H36" s="1216" t="str">
        <f>'EU1'!H6</f>
        <v>Agent: Xinggang</v>
      </c>
      <c r="I36" s="1216"/>
      <c r="J36" s="1216"/>
      <c r="K36" s="1216"/>
      <c r="L36" s="1235"/>
      <c r="M36" s="1481" t="s">
        <v>2</v>
      </c>
      <c r="N36" s="1481"/>
      <c r="O36" s="1482"/>
    </row>
    <row r="37" spans="1:17" s="103" customFormat="1" ht="19.899999999999999" hidden="1" customHeight="1">
      <c r="A37" s="1439" t="s">
        <v>3</v>
      </c>
      <c r="B37" s="1164" t="s">
        <v>4</v>
      </c>
      <c r="C37" s="1164" t="s">
        <v>5</v>
      </c>
      <c r="D37" s="1483" t="s">
        <v>6</v>
      </c>
      <c r="E37" s="1484"/>
      <c r="F37" s="1484"/>
      <c r="G37" s="1485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39"/>
      <c r="B38" s="1164"/>
      <c r="C38" s="1164"/>
      <c r="D38" s="1303" t="s">
        <v>121</v>
      </c>
      <c r="E38" s="1303" t="s">
        <v>142</v>
      </c>
      <c r="F38" s="1303" t="s">
        <v>122</v>
      </c>
      <c r="G38" s="1303" t="s">
        <v>143</v>
      </c>
      <c r="H38" s="109" t="s">
        <v>15</v>
      </c>
      <c r="I38" s="109" t="s">
        <v>16</v>
      </c>
      <c r="J38" s="194" t="s">
        <v>17</v>
      </c>
      <c r="K38" s="1512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40"/>
      <c r="B39" s="1165"/>
      <c r="C39" s="1165"/>
      <c r="D39" s="1165"/>
      <c r="E39" s="1165"/>
      <c r="F39" s="1165"/>
      <c r="G39" s="1165"/>
      <c r="H39" s="111" t="str">
        <f>'EU1'!H9</f>
        <v>2000 Fri</v>
      </c>
      <c r="I39" s="111">
        <f>'EU1'!I9</f>
        <v>0</v>
      </c>
      <c r="J39" s="197">
        <f>'EU1'!J9</f>
        <v>0</v>
      </c>
      <c r="K39" s="1513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39">
        <f>IA!A21</f>
        <v>31</v>
      </c>
      <c r="B40" s="1164" t="str">
        <f>'EU1'!B10</f>
        <v>CAG</v>
      </c>
      <c r="C40" s="178" t="str">
        <f>VLOOKUP(B40,'ships name'!A:C,2,FALSE)</f>
        <v>APL Changi</v>
      </c>
      <c r="D40" s="1164" t="str">
        <f>'EU1'!D10</f>
        <v>186E</v>
      </c>
      <c r="E40" s="1164">
        <f>'EU1'!E10</f>
        <v>0</v>
      </c>
      <c r="F40" s="1501" t="str">
        <f>'EU1'!F10</f>
        <v>187W</v>
      </c>
      <c r="G40" s="1164">
        <f>'EU1'!G10</f>
        <v>0</v>
      </c>
      <c r="H40" s="1155">
        <f>'EU1'!H10</f>
        <v>42833</v>
      </c>
      <c r="I40" s="1155">
        <f>'EU1'!I10</f>
        <v>42834</v>
      </c>
      <c r="J40" s="1380">
        <f>'EU1'!J10</f>
        <v>42834</v>
      </c>
      <c r="K40" s="1514" t="s">
        <v>72</v>
      </c>
      <c r="L40" s="1518">
        <f>J40+15</f>
        <v>42849</v>
      </c>
      <c r="M40" s="1156">
        <f>J40+33</f>
        <v>42867</v>
      </c>
      <c r="N40" s="1156">
        <f>M40+2</f>
        <v>42869</v>
      </c>
      <c r="O40" s="1238">
        <f>N40</f>
        <v>42869</v>
      </c>
    </row>
    <row r="41" spans="1:17" s="103" customFormat="1" ht="19.899999999999999" hidden="1" customHeight="1">
      <c r="A41" s="1210"/>
      <c r="B41" s="1172"/>
      <c r="C41" s="106" t="str">
        <f>VLOOKUP(B40,'ships name'!A:C,3,FALSE)</f>
        <v>美总樟宜</v>
      </c>
      <c r="D41" s="1172"/>
      <c r="E41" s="1172"/>
      <c r="F41" s="1172"/>
      <c r="G41" s="1172"/>
      <c r="H41" s="1156"/>
      <c r="I41" s="1156"/>
      <c r="J41" s="1507"/>
      <c r="K41" s="1512"/>
      <c r="L41" s="1519"/>
      <c r="M41" s="1231"/>
      <c r="N41" s="1231"/>
      <c r="O41" s="1227"/>
    </row>
    <row r="42" spans="1:17" s="103" customFormat="1" ht="19.899999999999999" hidden="1" customHeight="1">
      <c r="A42" s="1495">
        <f>IA!A23</f>
        <v>32</v>
      </c>
      <c r="B42" s="1163" t="str">
        <f>'EU1'!B12</f>
        <v>JLV</v>
      </c>
      <c r="C42" s="109" t="str">
        <f>VLOOKUP(B42,'ships name'!A:C,2,FALSE)</f>
        <v>CMA CGM JULES VERNE</v>
      </c>
      <c r="D42" s="1488" t="str">
        <f>'EU1'!D12</f>
        <v>188E</v>
      </c>
      <c r="E42" s="1488">
        <f>'EU1'!E12</f>
        <v>0</v>
      </c>
      <c r="F42" s="1488" t="str">
        <f>'EU1'!F12</f>
        <v>189W</v>
      </c>
      <c r="G42" s="1488">
        <f>'EU1'!G12</f>
        <v>0</v>
      </c>
      <c r="H42" s="1155">
        <f>'EU1'!H12</f>
        <v>42840</v>
      </c>
      <c r="I42" s="1155">
        <f>'EU1'!I12</f>
        <v>42841</v>
      </c>
      <c r="J42" s="1380">
        <f>'EU1'!J12</f>
        <v>42841</v>
      </c>
      <c r="K42" s="1514" t="s">
        <v>72</v>
      </c>
      <c r="L42" s="1518">
        <f>J42+15</f>
        <v>42856</v>
      </c>
      <c r="M42" s="1156">
        <f>J42+33</f>
        <v>42874</v>
      </c>
      <c r="N42" s="1156">
        <f>M42+2</f>
        <v>42876</v>
      </c>
      <c r="O42" s="1238">
        <f>N42</f>
        <v>42876</v>
      </c>
    </row>
    <row r="43" spans="1:17" s="103" customFormat="1" ht="19.899999999999999" hidden="1" customHeight="1">
      <c r="A43" s="1210"/>
      <c r="B43" s="1157"/>
      <c r="C43" s="109" t="str">
        <f>VLOOKUP(B42,'ships name'!A:C,3,FALSE)</f>
        <v>达飞凡尔纳</v>
      </c>
      <c r="D43" s="1157"/>
      <c r="E43" s="1157"/>
      <c r="F43" s="1157"/>
      <c r="G43" s="1157"/>
      <c r="H43" s="1156"/>
      <c r="I43" s="1156"/>
      <c r="J43" s="1507"/>
      <c r="K43" s="1512"/>
      <c r="L43" s="1519"/>
      <c r="M43" s="1231"/>
      <c r="N43" s="1231"/>
      <c r="O43" s="1227"/>
    </row>
    <row r="44" spans="1:17" s="103" customFormat="1" ht="19.899999999999999" hidden="1" customHeight="1">
      <c r="A44" s="1495">
        <f>IA!A25</f>
        <v>33</v>
      </c>
      <c r="B44" s="1497" t="str">
        <f>'EU1'!B14</f>
        <v>FOS</v>
      </c>
      <c r="C44" s="179" t="str">
        <f>VLOOKUP(B44,'ships name'!A:C,2,FALSE)</f>
        <v>CMA CGM GEORG FORSTER</v>
      </c>
      <c r="D44" s="1489" t="str">
        <f>'EU1'!D14</f>
        <v>012E</v>
      </c>
      <c r="E44" s="1489">
        <f>'EU1'!E14</f>
        <v>0</v>
      </c>
      <c r="F44" s="1489" t="str">
        <f>'EU1'!F14</f>
        <v>013W</v>
      </c>
      <c r="G44" s="1489">
        <f>'EU1'!G14</f>
        <v>0</v>
      </c>
      <c r="H44" s="1147">
        <f>'EU1'!H14</f>
        <v>42847</v>
      </c>
      <c r="I44" s="1147">
        <f>'EU1'!I14</f>
        <v>42848</v>
      </c>
      <c r="J44" s="1508">
        <f>'EU1'!J14</f>
        <v>42848</v>
      </c>
      <c r="K44" s="1515" t="s">
        <v>72</v>
      </c>
      <c r="L44" s="1520">
        <f>J44+15</f>
        <v>42863</v>
      </c>
      <c r="M44" s="1148">
        <f>J44+33</f>
        <v>42881</v>
      </c>
      <c r="N44" s="1148">
        <f>M44+2</f>
        <v>42883</v>
      </c>
      <c r="O44" s="1229">
        <f>N44</f>
        <v>42883</v>
      </c>
    </row>
    <row r="45" spans="1:17" s="103" customFormat="1" ht="19.899999999999999" hidden="1" customHeight="1">
      <c r="A45" s="1210"/>
      <c r="B45" s="1406"/>
      <c r="C45" s="179" t="str">
        <f>VLOOKUP(B44,'ships name'!A:C,3,FALSE)</f>
        <v>达飞乔致福斯特</v>
      </c>
      <c r="D45" s="1406"/>
      <c r="E45" s="1406"/>
      <c r="F45" s="1406"/>
      <c r="G45" s="1406"/>
      <c r="H45" s="1148"/>
      <c r="I45" s="1148"/>
      <c r="J45" s="1509"/>
      <c r="K45" s="1516"/>
      <c r="L45" s="1521"/>
      <c r="M45" s="1200"/>
      <c r="N45" s="1200"/>
      <c r="O45" s="1228"/>
    </row>
    <row r="46" spans="1:17" s="103" customFormat="1" ht="19.899999999999999" hidden="1" customHeight="1">
      <c r="A46" s="1495">
        <f>IA!A27</f>
        <v>34</v>
      </c>
      <c r="B46" s="1163" t="str">
        <f>'EU1'!B16</f>
        <v>CGR</v>
      </c>
      <c r="C46" s="109" t="str">
        <f>VLOOKUP(B46,'ships name'!A:C,2,FALSE)</f>
        <v>CMA CGM CORTE REAL</v>
      </c>
      <c r="D46" s="1163" t="str">
        <f>'EU1'!D16</f>
        <v>013E</v>
      </c>
      <c r="E46" s="1163">
        <f>'EU1'!E16</f>
        <v>0</v>
      </c>
      <c r="F46" s="1163" t="str">
        <f>'EU1'!F16</f>
        <v>014W</v>
      </c>
      <c r="G46" s="1163">
        <f>'EU1'!G16</f>
        <v>0</v>
      </c>
      <c r="H46" s="1266">
        <f>'EU1'!H16</f>
        <v>42854</v>
      </c>
      <c r="I46" s="1266">
        <f>'EU1'!I16</f>
        <v>42855</v>
      </c>
      <c r="J46" s="1510">
        <f>'EU1'!J16</f>
        <v>42855</v>
      </c>
      <c r="K46" s="1514" t="s">
        <v>72</v>
      </c>
      <c r="L46" s="1518">
        <f>J46+15</f>
        <v>42870</v>
      </c>
      <c r="M46" s="1156">
        <f>J46+33</f>
        <v>42888</v>
      </c>
      <c r="N46" s="1156">
        <f>M46+2</f>
        <v>42890</v>
      </c>
      <c r="O46" s="1238">
        <f>N46</f>
        <v>42890</v>
      </c>
    </row>
    <row r="47" spans="1:17" s="103" customFormat="1" ht="19.899999999999999" hidden="1" customHeight="1">
      <c r="A47" s="1210"/>
      <c r="B47" s="1157"/>
      <c r="C47" s="109" t="str">
        <f>VLOOKUP(B46,'ships name'!A:C,3,FALSE)</f>
        <v>达飞卡瑞尔</v>
      </c>
      <c r="D47" s="1157"/>
      <c r="E47" s="1157"/>
      <c r="F47" s="1157"/>
      <c r="G47" s="1157"/>
      <c r="H47" s="1156"/>
      <c r="I47" s="1156"/>
      <c r="J47" s="1507"/>
      <c r="K47" s="1512"/>
      <c r="L47" s="1519"/>
      <c r="M47" s="1231"/>
      <c r="N47" s="1231"/>
      <c r="O47" s="1227"/>
    </row>
    <row r="48" spans="1:17" s="103" customFormat="1" ht="19.899999999999999" hidden="1" customHeight="1">
      <c r="A48" s="1495">
        <f>IA!A29</f>
        <v>35</v>
      </c>
      <c r="B48" s="1163" t="str">
        <f>'EU1'!B18</f>
        <v>BGV</v>
      </c>
      <c r="C48" s="109" t="str">
        <f>VLOOKUP(B48,'ships name'!A:C,2,FALSE)</f>
        <v>CMA CGM BOUGAINVILLE</v>
      </c>
      <c r="D48" s="1163" t="str">
        <f>'EU1'!D18</f>
        <v>016E</v>
      </c>
      <c r="E48" s="1163">
        <f>'EU1'!E18</f>
        <v>0</v>
      </c>
      <c r="F48" s="1163" t="str">
        <f>'EU1'!F18</f>
        <v>017W</v>
      </c>
      <c r="G48" s="1163">
        <f>'EU1'!G18</f>
        <v>0</v>
      </c>
      <c r="H48" s="1266">
        <f>'EU1'!H18</f>
        <v>42861</v>
      </c>
      <c r="I48" s="1266">
        <f>'EU1'!I18</f>
        <v>42862</v>
      </c>
      <c r="J48" s="1510">
        <f>'EU1'!J18</f>
        <v>42862</v>
      </c>
      <c r="K48" s="1517" t="s">
        <v>72</v>
      </c>
      <c r="L48" s="1522">
        <f>J48+15</f>
        <v>42877</v>
      </c>
      <c r="M48" s="1231">
        <f>J48+33</f>
        <v>42895</v>
      </c>
      <c r="N48" s="1231">
        <f>M48+2</f>
        <v>42897</v>
      </c>
      <c r="O48" s="1227">
        <f>N48</f>
        <v>42897</v>
      </c>
    </row>
    <row r="49" spans="1:20" ht="19.899999999999999" hidden="1" customHeight="1">
      <c r="A49" s="1440"/>
      <c r="B49" s="1166"/>
      <c r="C49" s="111" t="str">
        <f>VLOOKUP(B48,'ships name'!A:C,3,FALSE)</f>
        <v>达飞布甘维尔</v>
      </c>
      <c r="D49" s="1166"/>
      <c r="E49" s="1166"/>
      <c r="F49" s="1166"/>
      <c r="G49" s="1166"/>
      <c r="H49" s="1217"/>
      <c r="I49" s="1217"/>
      <c r="J49" s="1511"/>
      <c r="K49" s="1513"/>
      <c r="L49" s="1523"/>
      <c r="M49" s="1502"/>
      <c r="N49" s="1502"/>
      <c r="O49" s="1241"/>
    </row>
    <row r="50" spans="1:20" ht="19.899999999999999" customHeight="1"/>
    <row r="51" spans="1:20" ht="19.899999999999999" customHeight="1"/>
    <row r="52" spans="1:20" s="100" customFormat="1" ht="25.9" customHeight="1">
      <c r="A52" s="1187" t="s">
        <v>312</v>
      </c>
      <c r="B52" s="1188"/>
      <c r="C52" s="1188"/>
      <c r="D52" s="1216" t="s">
        <v>313</v>
      </c>
      <c r="E52" s="1216"/>
      <c r="F52" s="1216"/>
      <c r="G52" s="1216"/>
      <c r="H52" s="1216" t="s">
        <v>314</v>
      </c>
      <c r="I52" s="1216"/>
      <c r="J52" s="1216"/>
      <c r="K52" s="1486" t="s">
        <v>2</v>
      </c>
      <c r="L52" s="1481"/>
      <c r="M52" s="1481"/>
      <c r="N52" s="1481"/>
      <c r="O52" s="1482"/>
      <c r="P52" s="200"/>
      <c r="Q52" s="204"/>
      <c r="R52" s="204"/>
      <c r="S52" s="205"/>
      <c r="T52" s="206"/>
    </row>
    <row r="53" spans="1:20" s="103" customFormat="1" ht="19.899999999999999" customHeight="1">
      <c r="A53" s="1439" t="s">
        <v>3</v>
      </c>
      <c r="B53" s="1164" t="s">
        <v>4</v>
      </c>
      <c r="C53" s="1164" t="s">
        <v>5</v>
      </c>
      <c r="D53" s="1483" t="s">
        <v>6</v>
      </c>
      <c r="E53" s="1484"/>
      <c r="F53" s="1484"/>
      <c r="G53" s="1485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39"/>
      <c r="B54" s="1164"/>
      <c r="C54" s="1164"/>
      <c r="D54" s="1303" t="s">
        <v>121</v>
      </c>
      <c r="E54" s="1303" t="s">
        <v>190</v>
      </c>
      <c r="F54" s="1303" t="s">
        <v>122</v>
      </c>
      <c r="G54" s="1303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40"/>
      <c r="B55" s="1165"/>
      <c r="C55" s="1165"/>
      <c r="D55" s="1165"/>
      <c r="E55" s="1165"/>
      <c r="F55" s="1165"/>
      <c r="G55" s="1165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492">
        <v>14</v>
      </c>
      <c r="B56" s="1164" t="s">
        <v>324</v>
      </c>
      <c r="C56" s="178" t="str">
        <f>VLOOKUP(B56,'ships name'!A:C,2,FALSE)</f>
        <v>CMA CGM ARKANSAS</v>
      </c>
      <c r="D56" s="1498" t="s">
        <v>197</v>
      </c>
      <c r="E56" s="1498" t="s">
        <v>197</v>
      </c>
      <c r="F56" s="1498" t="s">
        <v>325</v>
      </c>
      <c r="G56" s="1498" t="str">
        <f>LEFT(F56,3)&amp;"BXW"</f>
        <v>205BXW</v>
      </c>
      <c r="H56" s="1503">
        <f>I56-1</f>
        <v>42830</v>
      </c>
      <c r="I56" s="1506">
        <f>J56-1</f>
        <v>42831</v>
      </c>
      <c r="J56" s="1506">
        <v>42832</v>
      </c>
      <c r="K56" s="1506"/>
      <c r="L56" s="1506">
        <f>J56+26</f>
        <v>42858</v>
      </c>
      <c r="M56" s="1506">
        <f>J56+28</f>
        <v>42860</v>
      </c>
      <c r="N56" s="1506">
        <f>J56+31</f>
        <v>42863</v>
      </c>
      <c r="O56" s="1524">
        <f>J56+33</f>
        <v>42865</v>
      </c>
      <c r="P56" s="1506">
        <f>J56+21</f>
        <v>42853</v>
      </c>
      <c r="Q56" s="1506">
        <f>J56+23</f>
        <v>42855</v>
      </c>
      <c r="R56" s="1524">
        <f>J56+28</f>
        <v>42860</v>
      </c>
      <c r="S56" s="1530">
        <f>J56+29</f>
        <v>42861</v>
      </c>
    </row>
    <row r="57" spans="1:20" s="103" customFormat="1" ht="19.899999999999999" customHeight="1">
      <c r="A57" s="1493"/>
      <c r="B57" s="1172"/>
      <c r="C57" s="106" t="str">
        <f>VLOOKUP(B56,'ships name'!A:C,3,FALSE)</f>
        <v>达飞阿肯色</v>
      </c>
      <c r="D57" s="1171"/>
      <c r="E57" s="1171"/>
      <c r="F57" s="1171"/>
      <c r="G57" s="1171"/>
      <c r="H57" s="1504"/>
      <c r="I57" s="1231"/>
      <c r="J57" s="1231"/>
      <c r="K57" s="1231"/>
      <c r="L57" s="1231"/>
      <c r="M57" s="1231"/>
      <c r="N57" s="1231"/>
      <c r="O57" s="1227"/>
      <c r="P57" s="1231"/>
      <c r="Q57" s="1231"/>
      <c r="R57" s="1227"/>
      <c r="S57" s="1250"/>
    </row>
    <row r="58" spans="1:20" s="103" customFormat="1" ht="19.899999999999999" customHeight="1">
      <c r="A58" s="1494">
        <v>15</v>
      </c>
      <c r="B58" s="1163" t="s">
        <v>2895</v>
      </c>
      <c r="C58" s="109" t="str">
        <f>VLOOKUP(B58,'ships name'!A:C,2,FALSE)</f>
        <v>VANTAGE</v>
      </c>
      <c r="D58" s="1231" t="s">
        <v>197</v>
      </c>
      <c r="E58" s="1231" t="s">
        <v>197</v>
      </c>
      <c r="F58" s="1231" t="str">
        <f>LEFT(F56,3)+2&amp;"W"</f>
        <v>207W</v>
      </c>
      <c r="G58" s="1231" t="str">
        <f>LEFT(F58,3)&amp;"BXW"</f>
        <v>207BXW</v>
      </c>
      <c r="H58" s="1504">
        <f>H56+7</f>
        <v>42837</v>
      </c>
      <c r="I58" s="1231">
        <f>I56+7</f>
        <v>42838</v>
      </c>
      <c r="J58" s="1231">
        <f>J56+7</f>
        <v>42839</v>
      </c>
      <c r="K58" s="1231"/>
      <c r="L58" s="1506">
        <f>J58+26</f>
        <v>42865</v>
      </c>
      <c r="M58" s="1506">
        <f>J58+28</f>
        <v>42867</v>
      </c>
      <c r="N58" s="1506">
        <f>J58+31</f>
        <v>42870</v>
      </c>
      <c r="O58" s="1524">
        <f>J58+33</f>
        <v>42872</v>
      </c>
      <c r="P58" s="1506">
        <f>J58+21</f>
        <v>42860</v>
      </c>
      <c r="Q58" s="1506">
        <f>J58+23</f>
        <v>42862</v>
      </c>
      <c r="R58" s="1524">
        <f>J58+28</f>
        <v>42867</v>
      </c>
      <c r="S58" s="1530">
        <f>J58+29</f>
        <v>42868</v>
      </c>
    </row>
    <row r="59" spans="1:20" s="103" customFormat="1" ht="19.899999999999999" customHeight="1">
      <c r="A59" s="1493"/>
      <c r="B59" s="1157"/>
      <c r="C59" s="109" t="str">
        <f>VLOOKUP(B58,'ships name'!A:C,3,FALSE)</f>
        <v xml:space="preserve"> </v>
      </c>
      <c r="D59" s="1231"/>
      <c r="E59" s="1231"/>
      <c r="F59" s="1231"/>
      <c r="G59" s="1231"/>
      <c r="H59" s="1504"/>
      <c r="I59" s="1231"/>
      <c r="J59" s="1231"/>
      <c r="K59" s="1231"/>
      <c r="L59" s="1231"/>
      <c r="M59" s="1231"/>
      <c r="N59" s="1231"/>
      <c r="O59" s="1227"/>
      <c r="P59" s="1231"/>
      <c r="Q59" s="1231"/>
      <c r="R59" s="1227"/>
      <c r="S59" s="1250"/>
    </row>
    <row r="60" spans="1:20" s="103" customFormat="1" ht="19.899999999999999" customHeight="1">
      <c r="A60" s="1494">
        <v>16</v>
      </c>
      <c r="B60" s="1163" t="s">
        <v>2372</v>
      </c>
      <c r="C60" s="109" t="str">
        <f>VLOOKUP(B60,'ships name'!A:C,2,FALSE)</f>
        <v>CMA CGM URAL</v>
      </c>
      <c r="D60" s="1231" t="s">
        <v>197</v>
      </c>
      <c r="E60" s="1231" t="s">
        <v>197</v>
      </c>
      <c r="F60" s="1231" t="str">
        <f>LEFT(F58,3)+2&amp;"W"</f>
        <v>209W</v>
      </c>
      <c r="G60" s="1231" t="str">
        <f>LEFT(F60,3)&amp;"BXW"</f>
        <v>209BXW</v>
      </c>
      <c r="H60" s="1504">
        <f>H58+7</f>
        <v>42844</v>
      </c>
      <c r="I60" s="1231">
        <f>I58+7</f>
        <v>42845</v>
      </c>
      <c r="J60" s="1231">
        <f>J58+7</f>
        <v>42846</v>
      </c>
      <c r="K60" s="1231"/>
      <c r="L60" s="1506">
        <f>J60+26</f>
        <v>42872</v>
      </c>
      <c r="M60" s="1506">
        <f>J60+28</f>
        <v>42874</v>
      </c>
      <c r="N60" s="1506">
        <f>J60+31</f>
        <v>42877</v>
      </c>
      <c r="O60" s="1524">
        <f>J60+33</f>
        <v>42879</v>
      </c>
      <c r="P60" s="1506">
        <f>J60+21</f>
        <v>42867</v>
      </c>
      <c r="Q60" s="1506">
        <f>J60+23</f>
        <v>42869</v>
      </c>
      <c r="R60" s="1524">
        <f>J60+28</f>
        <v>42874</v>
      </c>
      <c r="S60" s="1530">
        <f>J60+29</f>
        <v>42875</v>
      </c>
    </row>
    <row r="61" spans="1:20" s="103" customFormat="1" ht="19.899999999999999" customHeight="1">
      <c r="A61" s="1493"/>
      <c r="B61" s="1157"/>
      <c r="C61" s="109" t="str">
        <f>VLOOKUP(B60,'ships name'!A:C,3,FALSE)</f>
        <v>达飞乌拉尔</v>
      </c>
      <c r="D61" s="1231"/>
      <c r="E61" s="1231"/>
      <c r="F61" s="1231"/>
      <c r="G61" s="1231"/>
      <c r="H61" s="1504"/>
      <c r="I61" s="1231"/>
      <c r="J61" s="1231"/>
      <c r="K61" s="1231"/>
      <c r="L61" s="1231"/>
      <c r="M61" s="1231"/>
      <c r="N61" s="1231"/>
      <c r="O61" s="1227"/>
      <c r="P61" s="1231"/>
      <c r="Q61" s="1231"/>
      <c r="R61" s="1227"/>
      <c r="S61" s="1250"/>
    </row>
    <row r="62" spans="1:20" s="103" customFormat="1" ht="19.899999999999999" customHeight="1">
      <c r="A62" s="1494">
        <v>17</v>
      </c>
      <c r="B62" s="1163" t="s">
        <v>2919</v>
      </c>
      <c r="C62" s="109" t="str">
        <f>VLOOKUP(B62,'ships name'!A:C,2,FALSE)</f>
        <v>COSCO DANUBE</v>
      </c>
      <c r="D62" s="1170" t="s">
        <v>197</v>
      </c>
      <c r="E62" s="1170" t="s">
        <v>197</v>
      </c>
      <c r="F62" s="1231" t="str">
        <f>LEFT(F60,3)+2&amp;"W"</f>
        <v>211W</v>
      </c>
      <c r="G62" s="1170" t="str">
        <f>LEFT(F62,3)&amp;"BXW"</f>
        <v>211BXW</v>
      </c>
      <c r="H62" s="1504">
        <f>H60+7</f>
        <v>42851</v>
      </c>
      <c r="I62" s="1231">
        <f>I60+7</f>
        <v>42852</v>
      </c>
      <c r="J62" s="1231">
        <f>J60+7</f>
        <v>42853</v>
      </c>
      <c r="K62" s="1231"/>
      <c r="L62" s="1506">
        <f>J62+26</f>
        <v>42879</v>
      </c>
      <c r="M62" s="1506">
        <f>J62+28</f>
        <v>42881</v>
      </c>
      <c r="N62" s="1506">
        <f>J62+31</f>
        <v>42884</v>
      </c>
      <c r="O62" s="1524">
        <f>J62+33</f>
        <v>42886</v>
      </c>
      <c r="P62" s="1506">
        <f>J62+21</f>
        <v>42874</v>
      </c>
      <c r="Q62" s="1506">
        <f>J62+23</f>
        <v>42876</v>
      </c>
      <c r="R62" s="1524">
        <f>J62+28</f>
        <v>42881</v>
      </c>
      <c r="S62" s="1530">
        <f>J62+29</f>
        <v>42882</v>
      </c>
    </row>
    <row r="63" spans="1:20" s="103" customFormat="1" ht="19.899999999999999" customHeight="1">
      <c r="A63" s="1493"/>
      <c r="B63" s="1157"/>
      <c r="C63" s="109" t="str">
        <f>VLOOKUP(B62,'ships name'!A:C,3,FALSE)</f>
        <v xml:space="preserve">  </v>
      </c>
      <c r="D63" s="1170"/>
      <c r="E63" s="1170"/>
      <c r="F63" s="1231"/>
      <c r="G63" s="1170"/>
      <c r="H63" s="1504"/>
      <c r="I63" s="1231"/>
      <c r="J63" s="1231"/>
      <c r="K63" s="1231"/>
      <c r="L63" s="1231"/>
      <c r="M63" s="1231"/>
      <c r="N63" s="1231"/>
      <c r="O63" s="1227"/>
      <c r="P63" s="1231"/>
      <c r="Q63" s="1231"/>
      <c r="R63" s="1227"/>
      <c r="S63" s="1250"/>
    </row>
    <row r="64" spans="1:20" s="103" customFormat="1" ht="19.899999999999999" customHeight="1">
      <c r="A64" s="1494">
        <v>18</v>
      </c>
      <c r="B64" s="1163"/>
      <c r="C64" s="109" t="e">
        <f>VLOOKUP(B64,'ships name'!A:C,2,FALSE)</f>
        <v>#N/A</v>
      </c>
      <c r="D64" s="1170" t="s">
        <v>197</v>
      </c>
      <c r="E64" s="1170" t="s">
        <v>197</v>
      </c>
      <c r="F64" s="1231" t="str">
        <f>LEFT(F62,3)+2&amp;"W"</f>
        <v>213W</v>
      </c>
      <c r="G64" s="1170" t="str">
        <f>LEFT(F64,3)&amp;"BXW"</f>
        <v>213BXW</v>
      </c>
      <c r="H64" s="1504">
        <f>H62+7</f>
        <v>42858</v>
      </c>
      <c r="I64" s="1231">
        <f>I62+7</f>
        <v>42859</v>
      </c>
      <c r="J64" s="1231">
        <f>J62+7</f>
        <v>42860</v>
      </c>
      <c r="K64" s="1231"/>
      <c r="L64" s="1506">
        <f>J64+26</f>
        <v>42886</v>
      </c>
      <c r="M64" s="1506">
        <f>J64+28</f>
        <v>42888</v>
      </c>
      <c r="N64" s="1506">
        <f>J64+31</f>
        <v>42891</v>
      </c>
      <c r="O64" s="1524">
        <f>J64+33</f>
        <v>42893</v>
      </c>
      <c r="P64" s="1506">
        <f>J64+21</f>
        <v>42881</v>
      </c>
      <c r="Q64" s="1506">
        <f>J64+23</f>
        <v>42883</v>
      </c>
      <c r="R64" s="1524">
        <f>J64+28</f>
        <v>42888</v>
      </c>
      <c r="S64" s="1530">
        <f>J64+29</f>
        <v>42889</v>
      </c>
    </row>
    <row r="65" spans="1:19" ht="19.899999999999999" customHeight="1">
      <c r="A65" s="1493"/>
      <c r="B65" s="1166"/>
      <c r="C65" s="111" t="e">
        <f>VLOOKUP(B64,'ships name'!A:C,3,FALSE)</f>
        <v>#N/A</v>
      </c>
      <c r="D65" s="1206"/>
      <c r="E65" s="1206"/>
      <c r="F65" s="1502"/>
      <c r="G65" s="1170"/>
      <c r="H65" s="1505"/>
      <c r="I65" s="1502"/>
      <c r="J65" s="1502"/>
      <c r="K65" s="1502"/>
      <c r="L65" s="1231"/>
      <c r="M65" s="1231"/>
      <c r="N65" s="1231"/>
      <c r="O65" s="1227"/>
      <c r="P65" s="1231"/>
      <c r="Q65" s="1231"/>
      <c r="R65" s="1227"/>
      <c r="S65" s="1250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7" zoomScale="85" zoomScaleNormal="85" workbookViewId="0">
      <selection activeCell="C22" sqref="C22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31" t="s">
        <v>0</v>
      </c>
      <c r="B2" s="1531"/>
      <c r="C2" s="1531"/>
      <c r="D2" s="1531"/>
      <c r="E2" s="1531"/>
      <c r="F2" s="1531"/>
      <c r="G2" s="1531"/>
      <c r="H2" s="1531"/>
      <c r="I2" s="1531"/>
      <c r="J2" s="1531"/>
      <c r="K2" s="1531"/>
      <c r="L2" s="1531"/>
      <c r="M2" s="1531"/>
      <c r="N2" s="1531"/>
      <c r="O2" s="1531"/>
    </row>
    <row r="3" spans="1:16" ht="28.15" customHeight="1">
      <c r="A3" s="1532"/>
      <c r="B3" s="1532"/>
      <c r="C3" s="1532"/>
      <c r="D3" s="1532"/>
      <c r="E3" s="1532"/>
      <c r="F3" s="1532"/>
      <c r="G3" s="1532"/>
      <c r="H3" s="1532"/>
      <c r="I3" s="1532"/>
      <c r="J3" s="1532"/>
      <c r="K3" s="1532"/>
      <c r="L3" s="1532"/>
      <c r="M3" s="1532"/>
      <c r="N3" s="1532"/>
      <c r="O3" s="1532"/>
    </row>
    <row r="4" spans="1:16" ht="28.15" customHeight="1">
      <c r="A4" s="1531" t="str">
        <f>TPWC!A4</f>
        <v>2019年07月船期表</v>
      </c>
      <c r="B4" s="1531"/>
      <c r="C4" s="1531"/>
      <c r="D4" s="1531"/>
      <c r="E4" s="1531"/>
      <c r="F4" s="1531"/>
      <c r="G4" s="1531"/>
      <c r="H4" s="1531"/>
      <c r="I4" s="1531"/>
      <c r="J4" s="1531"/>
      <c r="K4" s="1531"/>
      <c r="L4" s="1531"/>
      <c r="M4" s="1531"/>
      <c r="N4" s="1531"/>
      <c r="O4" s="1531"/>
    </row>
    <row r="5" spans="1:16" ht="28.15" customHeight="1" thickBot="1">
      <c r="A5" s="779"/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</row>
    <row r="6" spans="1:16" s="421" customFormat="1" ht="25.9" customHeight="1">
      <c r="A6" s="1184" t="s">
        <v>274</v>
      </c>
      <c r="B6" s="1185"/>
      <c r="C6" s="1185"/>
      <c r="D6" s="1015"/>
      <c r="E6" s="1533" t="s">
        <v>4255</v>
      </c>
      <c r="F6" s="1533"/>
      <c r="G6" s="1533"/>
      <c r="H6" s="1533" t="s">
        <v>3194</v>
      </c>
      <c r="I6" s="1533"/>
      <c r="J6" s="1534"/>
      <c r="K6" s="1535" t="s">
        <v>2</v>
      </c>
      <c r="L6" s="1535"/>
      <c r="M6" s="1535"/>
      <c r="N6" s="1535"/>
      <c r="O6" s="1535"/>
      <c r="P6" s="1237"/>
    </row>
    <row r="7" spans="1:16" s="273" customFormat="1" ht="19.899999999999999" customHeight="1">
      <c r="A7" s="1207" t="s">
        <v>3</v>
      </c>
      <c r="B7" s="1171" t="s">
        <v>4</v>
      </c>
      <c r="C7" s="1171" t="s">
        <v>5</v>
      </c>
      <c r="D7" s="1172" t="s">
        <v>4291</v>
      </c>
      <c r="E7" s="1483" t="s">
        <v>6</v>
      </c>
      <c r="F7" s="1484"/>
      <c r="G7" s="1485"/>
      <c r="H7" s="1011" t="s">
        <v>7</v>
      </c>
      <c r="I7" s="1011" t="s">
        <v>8</v>
      </c>
      <c r="J7" s="353" t="s">
        <v>9</v>
      </c>
      <c r="K7" s="1023" t="s">
        <v>103</v>
      </c>
      <c r="L7" s="1011" t="s">
        <v>3195</v>
      </c>
      <c r="M7" s="1011" t="s">
        <v>3196</v>
      </c>
      <c r="N7" s="1011" t="s">
        <v>275</v>
      </c>
      <c r="O7" s="1011" t="s">
        <v>276</v>
      </c>
      <c r="P7" s="353" t="s">
        <v>287</v>
      </c>
    </row>
    <row r="8" spans="1:16" s="273" customFormat="1" ht="29.25" customHeight="1">
      <c r="A8" s="1207"/>
      <c r="B8" s="1171"/>
      <c r="C8" s="1171"/>
      <c r="D8" s="1446"/>
      <c r="E8" s="1303" t="s">
        <v>13</v>
      </c>
      <c r="F8" s="1450" t="s">
        <v>14</v>
      </c>
      <c r="G8" s="1451"/>
      <c r="H8" s="1011" t="s">
        <v>15</v>
      </c>
      <c r="I8" s="1011" t="s">
        <v>16</v>
      </c>
      <c r="J8" s="353" t="s">
        <v>17</v>
      </c>
      <c r="K8" s="1035" t="s">
        <v>89</v>
      </c>
      <c r="L8" s="1029" t="s">
        <v>3197</v>
      </c>
      <c r="M8" s="1029" t="s">
        <v>282</v>
      </c>
      <c r="N8" s="1011" t="s">
        <v>3198</v>
      </c>
      <c r="O8" s="1011" t="s">
        <v>3199</v>
      </c>
      <c r="P8" s="353" t="s">
        <v>3200</v>
      </c>
    </row>
    <row r="9" spans="1:16" s="273" customFormat="1" ht="19.899999999999999" customHeight="1" thickBot="1">
      <c r="A9" s="1208"/>
      <c r="B9" s="1173"/>
      <c r="C9" s="1173"/>
      <c r="D9" s="1447"/>
      <c r="E9" s="1165"/>
      <c r="F9" s="1036" t="s">
        <v>4292</v>
      </c>
      <c r="G9" s="1022" t="s">
        <v>4293</v>
      </c>
      <c r="H9" s="1013" t="s">
        <v>47</v>
      </c>
      <c r="I9" s="1013" t="s">
        <v>126</v>
      </c>
      <c r="J9" s="1019" t="s">
        <v>127</v>
      </c>
      <c r="K9" s="336" t="s">
        <v>160</v>
      </c>
      <c r="L9" s="1013" t="s">
        <v>202</v>
      </c>
      <c r="M9" s="1013" t="s">
        <v>176</v>
      </c>
      <c r="N9" s="1013" t="s">
        <v>55</v>
      </c>
      <c r="O9" s="1013" t="s">
        <v>173</v>
      </c>
      <c r="P9" s="149" t="s">
        <v>68</v>
      </c>
    </row>
    <row r="10" spans="1:16" s="273" customFormat="1" ht="19.899999999999999" customHeight="1">
      <c r="A10" s="1037">
        <v>27</v>
      </c>
      <c r="B10" s="1014" t="s">
        <v>4595</v>
      </c>
      <c r="C10" s="1017" t="str">
        <f>VLOOKUP(LEFT(B10,3),'ships name'!A:C,2,FALSE)</f>
        <v>CMA CGM CASSIOPEIA</v>
      </c>
      <c r="D10" s="1009" t="str">
        <f>VLOOKUP(LEFT(B10,3),'ships name'!A:C,3,FALSE)</f>
        <v xml:space="preserve"> </v>
      </c>
      <c r="E10" s="1002" t="str">
        <f t="shared" ref="E10:E11" si="0">F10</f>
        <v>0ME3VW</v>
      </c>
      <c r="F10" s="1002" t="str">
        <f t="shared" ref="F10:F11" si="1">LEFT(G10,6)</f>
        <v>0ME3VW</v>
      </c>
      <c r="G10" s="1002" t="s">
        <v>4596</v>
      </c>
      <c r="H10" s="1027">
        <f t="shared" ref="H10:I14" si="2">I10-1</f>
        <v>43647</v>
      </c>
      <c r="I10" s="1027">
        <f t="shared" si="2"/>
        <v>43648</v>
      </c>
      <c r="J10" s="1027">
        <v>43649</v>
      </c>
      <c r="K10" s="1038">
        <f>J10+8</f>
        <v>43657</v>
      </c>
      <c r="L10" s="1027">
        <f>J10+24</f>
        <v>43673</v>
      </c>
      <c r="M10" s="1027">
        <f>J10+27</f>
        <v>43676</v>
      </c>
      <c r="N10" s="1027">
        <f>J10+29</f>
        <v>43678</v>
      </c>
      <c r="O10" s="1027">
        <f>J10+31</f>
        <v>43680</v>
      </c>
      <c r="P10" s="1028">
        <f>J10+33</f>
        <v>43682</v>
      </c>
    </row>
    <row r="11" spans="1:16" s="273" customFormat="1" ht="19.899999999999999" customHeight="1">
      <c r="A11" s="1039">
        <f>A10+1</f>
        <v>28</v>
      </c>
      <c r="B11" s="1002" t="s">
        <v>4851</v>
      </c>
      <c r="C11" s="1002" t="str">
        <f>VLOOKUP(LEFT(B11,3),'ships name'!A:C,2,FALSE)</f>
        <v>OOCL MALAYSIA</v>
      </c>
      <c r="D11" s="1010" t="str">
        <f>VLOOKUP(LEFT(B11,3),'ships name'!A:C,3,FALSE)</f>
        <v xml:space="preserve"> </v>
      </c>
      <c r="E11" s="1002" t="str">
        <f t="shared" si="0"/>
        <v>0ME3XW</v>
      </c>
      <c r="F11" s="1002" t="str">
        <f t="shared" si="1"/>
        <v>0ME3XW</v>
      </c>
      <c r="G11" s="1002" t="s">
        <v>4854</v>
      </c>
      <c r="H11" s="1003">
        <f t="shared" si="2"/>
        <v>43654</v>
      </c>
      <c r="I11" s="1003">
        <f t="shared" si="2"/>
        <v>43655</v>
      </c>
      <c r="J11" s="1003">
        <f>J10+7</f>
        <v>43656</v>
      </c>
      <c r="K11" s="520">
        <f>J11+8</f>
        <v>43664</v>
      </c>
      <c r="L11" s="1003">
        <f>J11+24</f>
        <v>43680</v>
      </c>
      <c r="M11" s="1003">
        <f>J11+27</f>
        <v>43683</v>
      </c>
      <c r="N11" s="1003">
        <f>J11+29</f>
        <v>43685</v>
      </c>
      <c r="O11" s="1003">
        <f>J11+31</f>
        <v>43687</v>
      </c>
      <c r="P11" s="1006">
        <f>J11+33</f>
        <v>43689</v>
      </c>
    </row>
    <row r="12" spans="1:16" s="273" customFormat="1" ht="19.899999999999999" customHeight="1">
      <c r="A12" s="1039">
        <f>A11+1</f>
        <v>29</v>
      </c>
      <c r="B12" s="1002" t="s">
        <v>4953</v>
      </c>
      <c r="C12" s="1002" t="str">
        <f>VLOOKUP(LEFT(B12,3),'ships name'!A:C,2,FALSE)</f>
        <v>CMA CGM ALASKA</v>
      </c>
      <c r="D12" s="1010">
        <f>VLOOKUP(LEFT(B12,3),'ships name'!A:C,3,FALSE)</f>
        <v>0</v>
      </c>
      <c r="E12" s="1002" t="str">
        <f t="shared" ref="E12:E14" si="3">F12</f>
        <v>0ME3ZW</v>
      </c>
      <c r="F12" s="1002" t="str">
        <f t="shared" ref="F12:F14" si="4">LEFT(G12,6)</f>
        <v>0ME3ZW</v>
      </c>
      <c r="G12" s="1002" t="s">
        <v>4855</v>
      </c>
      <c r="H12" s="1003">
        <f t="shared" si="2"/>
        <v>43661</v>
      </c>
      <c r="I12" s="1003">
        <f t="shared" si="2"/>
        <v>43662</v>
      </c>
      <c r="J12" s="1003">
        <f>J11+7</f>
        <v>43663</v>
      </c>
      <c r="K12" s="520">
        <f>J12+8</f>
        <v>43671</v>
      </c>
      <c r="L12" s="1003">
        <f>J12+24</f>
        <v>43687</v>
      </c>
      <c r="M12" s="1003">
        <f>J12+27</f>
        <v>43690</v>
      </c>
      <c r="N12" s="1003">
        <f>J12+29</f>
        <v>43692</v>
      </c>
      <c r="O12" s="1003">
        <f>J12+31</f>
        <v>43694</v>
      </c>
      <c r="P12" s="1006">
        <f>J12+33</f>
        <v>43696</v>
      </c>
    </row>
    <row r="13" spans="1:16" s="273" customFormat="1" ht="19.899999999999999" customHeight="1">
      <c r="A13" s="1040">
        <f>A12+1</f>
        <v>30</v>
      </c>
      <c r="B13" s="1002" t="s">
        <v>4852</v>
      </c>
      <c r="C13" s="1002" t="str">
        <f>VLOOKUP(LEFT(B13,3),'ships name'!A:C,2,FALSE)</f>
        <v>CMA CGM COLUMBA</v>
      </c>
      <c r="D13" s="1010" t="str">
        <f>VLOOKUP(LEFT(B13,3),'ships name'!A:C,3,FALSE)</f>
        <v xml:space="preserve"> </v>
      </c>
      <c r="E13" s="1002" t="str">
        <f t="shared" si="3"/>
        <v>0ME41W</v>
      </c>
      <c r="F13" s="1054" t="str">
        <f t="shared" si="4"/>
        <v>0ME41W</v>
      </c>
      <c r="G13" s="1002" t="s">
        <v>4856</v>
      </c>
      <c r="H13" s="1003">
        <f t="shared" si="2"/>
        <v>43668</v>
      </c>
      <c r="I13" s="1003">
        <f t="shared" si="2"/>
        <v>43669</v>
      </c>
      <c r="J13" s="1003">
        <f>J12+7</f>
        <v>43670</v>
      </c>
      <c r="K13" s="520">
        <f>J13+8</f>
        <v>43678</v>
      </c>
      <c r="L13" s="1003">
        <f>J13+24</f>
        <v>43694</v>
      </c>
      <c r="M13" s="1003">
        <f>J13+27</f>
        <v>43697</v>
      </c>
      <c r="N13" s="1003">
        <f>J13+29</f>
        <v>43699</v>
      </c>
      <c r="O13" s="1003">
        <f>J13+31</f>
        <v>43701</v>
      </c>
      <c r="P13" s="1006">
        <f>J13+33</f>
        <v>43703</v>
      </c>
    </row>
    <row r="14" spans="1:16" s="273" customFormat="1" ht="19.899999999999999" customHeight="1">
      <c r="A14" s="1040">
        <f>A13+1</f>
        <v>31</v>
      </c>
      <c r="B14" s="1002" t="s">
        <v>4853</v>
      </c>
      <c r="C14" s="1002" t="str">
        <f>VLOOKUP(LEFT(B14,3),'ships name'!A:C,2,FALSE)</f>
        <v>CMA CGM CENTAURUS</v>
      </c>
      <c r="D14" s="1010">
        <f>VLOOKUP(LEFT(B14,3),'ships name'!A:C,3,FALSE)</f>
        <v>0</v>
      </c>
      <c r="E14" s="1010" t="str">
        <f t="shared" si="3"/>
        <v>0ME43W</v>
      </c>
      <c r="F14" s="1010" t="str">
        <f t="shared" si="4"/>
        <v>0ME43W</v>
      </c>
      <c r="G14" s="1010" t="s">
        <v>4857</v>
      </c>
      <c r="H14" s="1003">
        <f t="shared" si="2"/>
        <v>43675</v>
      </c>
      <c r="I14" s="1003">
        <f t="shared" si="2"/>
        <v>43676</v>
      </c>
      <c r="J14" s="1003">
        <f>J13+7</f>
        <v>43677</v>
      </c>
      <c r="K14" s="520">
        <f>J14+8</f>
        <v>43685</v>
      </c>
      <c r="L14" s="1003">
        <f>J14+24</f>
        <v>43701</v>
      </c>
      <c r="M14" s="1003">
        <f>J14+27</f>
        <v>43704</v>
      </c>
      <c r="N14" s="1003">
        <f>J14+29</f>
        <v>43706</v>
      </c>
      <c r="O14" s="1003">
        <f>J14+31</f>
        <v>43708</v>
      </c>
      <c r="P14" s="1006">
        <f>J14+33</f>
        <v>43710</v>
      </c>
    </row>
    <row r="15" spans="1:16" s="273" customFormat="1" ht="19.899999999999999" customHeight="1" thickBot="1">
      <c r="A15" s="1041"/>
      <c r="B15" s="120"/>
      <c r="C15" s="120"/>
      <c r="D15" s="120"/>
      <c r="E15" s="120"/>
      <c r="F15" s="120"/>
      <c r="G15" s="120"/>
      <c r="H15" s="120"/>
      <c r="I15" s="120"/>
      <c r="J15" s="1021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184" t="s">
        <v>286</v>
      </c>
      <c r="B16" s="1185"/>
      <c r="C16" s="1185"/>
      <c r="D16" s="1015"/>
      <c r="E16" s="1533" t="s">
        <v>3202</v>
      </c>
      <c r="F16" s="1533"/>
      <c r="G16" s="1533"/>
      <c r="H16" s="1533" t="s">
        <v>3194</v>
      </c>
      <c r="I16" s="1533"/>
      <c r="J16" s="1534"/>
      <c r="K16" s="1536" t="s">
        <v>2</v>
      </c>
      <c r="L16" s="1537"/>
      <c r="M16" s="1537"/>
      <c r="N16" s="1537"/>
      <c r="O16" s="1537"/>
      <c r="P16" s="1538"/>
    </row>
    <row r="17" spans="1:19" s="273" customFormat="1" ht="19.899999999999999" customHeight="1">
      <c r="A17" s="1209" t="s">
        <v>3</v>
      </c>
      <c r="B17" s="1498" t="s">
        <v>4</v>
      </c>
      <c r="C17" s="1498" t="s">
        <v>5</v>
      </c>
      <c r="D17" s="1172" t="s">
        <v>4291</v>
      </c>
      <c r="E17" s="1483" t="s">
        <v>6</v>
      </c>
      <c r="F17" s="1484"/>
      <c r="G17" s="1485"/>
      <c r="H17" s="1026" t="s">
        <v>7</v>
      </c>
      <c r="I17" s="1026" t="s">
        <v>8</v>
      </c>
      <c r="J17" s="1042" t="s">
        <v>9</v>
      </c>
      <c r="K17" s="1043" t="s">
        <v>103</v>
      </c>
      <c r="L17" s="1026" t="s">
        <v>3203</v>
      </c>
      <c r="M17" s="1026" t="s">
        <v>3204</v>
      </c>
      <c r="N17" s="1026" t="s">
        <v>287</v>
      </c>
      <c r="O17" s="1026" t="s">
        <v>276</v>
      </c>
      <c r="P17" s="1042" t="s">
        <v>288</v>
      </c>
    </row>
    <row r="18" spans="1:19" s="273" customFormat="1" ht="29.25" customHeight="1">
      <c r="A18" s="1207"/>
      <c r="B18" s="1171"/>
      <c r="C18" s="1171"/>
      <c r="D18" s="1446"/>
      <c r="E18" s="1303" t="s">
        <v>13</v>
      </c>
      <c r="F18" s="1450" t="s">
        <v>14</v>
      </c>
      <c r="G18" s="1451"/>
      <c r="H18" s="1011" t="s">
        <v>15</v>
      </c>
      <c r="I18" s="1011" t="s">
        <v>16</v>
      </c>
      <c r="J18" s="353" t="s">
        <v>17</v>
      </c>
      <c r="K18" s="1035" t="s">
        <v>89</v>
      </c>
      <c r="L18" s="1029" t="s">
        <v>3205</v>
      </c>
      <c r="M18" s="1011" t="s">
        <v>3206</v>
      </c>
      <c r="N18" s="1011" t="s">
        <v>3200</v>
      </c>
      <c r="O18" s="1011" t="s">
        <v>3199</v>
      </c>
      <c r="P18" s="353" t="s">
        <v>282</v>
      </c>
    </row>
    <row r="19" spans="1:19" s="273" customFormat="1" ht="19.899999999999999" customHeight="1" thickBot="1">
      <c r="A19" s="1208"/>
      <c r="B19" s="1173"/>
      <c r="C19" s="1173"/>
      <c r="D19" s="1447"/>
      <c r="E19" s="1165"/>
      <c r="F19" s="1036" t="s">
        <v>4292</v>
      </c>
      <c r="G19" s="1022" t="s">
        <v>4293</v>
      </c>
      <c r="H19" s="1013" t="s">
        <v>3466</v>
      </c>
      <c r="I19" s="1013" t="s">
        <v>34</v>
      </c>
      <c r="J19" s="149" t="s">
        <v>35</v>
      </c>
      <c r="K19" s="336" t="s">
        <v>149</v>
      </c>
      <c r="L19" s="1016" t="s">
        <v>202</v>
      </c>
      <c r="M19" s="1016" t="s">
        <v>176</v>
      </c>
      <c r="N19" s="1016" t="s">
        <v>55</v>
      </c>
      <c r="O19" s="1016" t="s">
        <v>56</v>
      </c>
      <c r="P19" s="1019" t="s">
        <v>57</v>
      </c>
    </row>
    <row r="20" spans="1:19" s="273" customFormat="1" ht="19.899999999999999" customHeight="1">
      <c r="A20" s="1037">
        <v>27</v>
      </c>
      <c r="B20" s="1017" t="s">
        <v>4858</v>
      </c>
      <c r="C20" s="1017" t="str">
        <f>VLOOKUP(LEFT(B20,3),'ships name'!A:C,2,FALSE)</f>
        <v>CSCL VENUS</v>
      </c>
      <c r="D20" s="1009" t="str">
        <f>VLOOKUP(LEFT(B20,3),'ships name'!A:C,3,FALSE)</f>
        <v>中海维纳斯</v>
      </c>
      <c r="E20" s="1017" t="str">
        <f>0&amp;LEFT(F20,3)-1&amp;"E"</f>
        <v>050E</v>
      </c>
      <c r="F20" s="1017" t="str">
        <f>RIGHT(B20,3)&amp;"W"</f>
        <v>051W</v>
      </c>
      <c r="G20" s="1017" t="s">
        <v>4862</v>
      </c>
      <c r="H20" s="1027">
        <f>I20-1</f>
        <v>43650</v>
      </c>
      <c r="I20" s="1027">
        <f>J20-1</f>
        <v>43651</v>
      </c>
      <c r="J20" s="1027">
        <v>43652</v>
      </c>
      <c r="K20" s="1027">
        <f>J20+9</f>
        <v>43661</v>
      </c>
      <c r="L20" s="1027">
        <f>J20+24</f>
        <v>43676</v>
      </c>
      <c r="M20" s="1027">
        <f>J20+27</f>
        <v>43679</v>
      </c>
      <c r="N20" s="1027">
        <f>J20+29</f>
        <v>43681</v>
      </c>
      <c r="O20" s="1027">
        <f>J20+32</f>
        <v>43684</v>
      </c>
      <c r="P20" s="1028">
        <f>J20+34</f>
        <v>43686</v>
      </c>
    </row>
    <row r="21" spans="1:19" s="273" customFormat="1" ht="19.899999999999999" customHeight="1">
      <c r="A21" s="1039">
        <f>A20+1</f>
        <v>28</v>
      </c>
      <c r="B21" s="1010" t="s">
        <v>4859</v>
      </c>
      <c r="C21" s="1002" t="str">
        <f>VLOOKUP(LEFT(B21,3),'ships name'!A:C,2,FALSE)</f>
        <v>CSCL MERCURY</v>
      </c>
      <c r="D21" s="1010" t="str">
        <f>VLOOKUP(LEFT(B21,3),'ships name'!A:C,3,FALSE)</f>
        <v xml:space="preserve"> </v>
      </c>
      <c r="E21" s="1002" t="str">
        <f t="shared" ref="E21" si="5">0&amp;LEFT(F21,3)-1&amp;"E"</f>
        <v>065E</v>
      </c>
      <c r="F21" s="1002" t="str">
        <f>RIGHT(B21,3)&amp;"W"</f>
        <v>066W</v>
      </c>
      <c r="G21" s="1002" t="s">
        <v>4863</v>
      </c>
      <c r="H21" s="1003">
        <f t="shared" ref="H21:J24" si="6">H20+7</f>
        <v>43657</v>
      </c>
      <c r="I21" s="1003">
        <f t="shared" si="6"/>
        <v>43658</v>
      </c>
      <c r="J21" s="1003">
        <f t="shared" si="6"/>
        <v>43659</v>
      </c>
      <c r="K21" s="1003">
        <f>J21+9</f>
        <v>43668</v>
      </c>
      <c r="L21" s="1003">
        <f>J21+24</f>
        <v>43683</v>
      </c>
      <c r="M21" s="1003">
        <f>J21+27</f>
        <v>43686</v>
      </c>
      <c r="N21" s="1003">
        <f>J21+29</f>
        <v>43688</v>
      </c>
      <c r="O21" s="1003">
        <f>J21+32</f>
        <v>43691</v>
      </c>
      <c r="P21" s="1006">
        <f>J21+34</f>
        <v>43693</v>
      </c>
    </row>
    <row r="22" spans="1:19" s="273" customFormat="1" ht="19.899999999999999" customHeight="1">
      <c r="A22" s="1039">
        <f>A21+1</f>
        <v>29</v>
      </c>
      <c r="B22" s="1010" t="s">
        <v>3766</v>
      </c>
      <c r="C22" s="1002" t="str">
        <f>VLOOKUP(LEFT(B22,3),'ships name'!A:C,2,FALSE)</f>
        <v xml:space="preserve">void sailing </v>
      </c>
      <c r="D22" s="1010">
        <f>VLOOKUP(LEFT(B22,3),'ships name'!A:C,3,FALSE)</f>
        <v>0</v>
      </c>
      <c r="E22" s="1002" t="e">
        <f t="shared" ref="E22" si="7">0&amp;LEFT(F22,3)-1&amp;"E"</f>
        <v>#VALUE!</v>
      </c>
      <c r="F22" s="1002" t="str">
        <f>RIGHT(B22,3)&amp;"W"</f>
        <v>oidW</v>
      </c>
      <c r="G22" s="1002" t="s">
        <v>4864</v>
      </c>
      <c r="H22" s="1003">
        <f t="shared" si="6"/>
        <v>43664</v>
      </c>
      <c r="I22" s="1003">
        <f t="shared" si="6"/>
        <v>43665</v>
      </c>
      <c r="J22" s="1003">
        <f t="shared" si="6"/>
        <v>43666</v>
      </c>
      <c r="K22" s="1003">
        <f>J22+9</f>
        <v>43675</v>
      </c>
      <c r="L22" s="1003">
        <f>J22+24</f>
        <v>43690</v>
      </c>
      <c r="M22" s="1003">
        <f>J22+27</f>
        <v>43693</v>
      </c>
      <c r="N22" s="1003">
        <f>J22+29</f>
        <v>43695</v>
      </c>
      <c r="O22" s="1003">
        <f>J22+32</f>
        <v>43698</v>
      </c>
      <c r="P22" s="1006">
        <f>J22+34</f>
        <v>43700</v>
      </c>
    </row>
    <row r="23" spans="1:19" s="273" customFormat="1" ht="19.899999999999999" customHeight="1">
      <c r="A23" s="1039">
        <f>A22+1</f>
        <v>30</v>
      </c>
      <c r="B23" s="1010" t="s">
        <v>4860</v>
      </c>
      <c r="C23" s="1002" t="str">
        <f>VLOOKUP(LEFT(B23,3),'ships name'!A:C,2,FALSE)</f>
        <v>TEXAS TRIUMPH</v>
      </c>
      <c r="D23" s="1010" t="str">
        <f>VLOOKUP(LEFT(B23,3),'ships name'!A:C,3,FALSE)</f>
        <v xml:space="preserve"> </v>
      </c>
      <c r="E23" s="1002" t="str">
        <f t="shared" ref="E23" si="8">0&amp;LEFT(F23,3)-1&amp;"E"</f>
        <v>09E</v>
      </c>
      <c r="F23" s="1002" t="str">
        <f>RIGHT(B23,3)&amp;"W"</f>
        <v>010W</v>
      </c>
      <c r="G23" s="1002" t="s">
        <v>4865</v>
      </c>
      <c r="H23" s="1003">
        <f t="shared" si="6"/>
        <v>43671</v>
      </c>
      <c r="I23" s="1003">
        <f t="shared" si="6"/>
        <v>43672</v>
      </c>
      <c r="J23" s="1003">
        <f t="shared" si="6"/>
        <v>43673</v>
      </c>
      <c r="K23" s="1003">
        <f>J23+9</f>
        <v>43682</v>
      </c>
      <c r="L23" s="1003">
        <f>J23+24</f>
        <v>43697</v>
      </c>
      <c r="M23" s="1003">
        <f>J23+27</f>
        <v>43700</v>
      </c>
      <c r="N23" s="1003">
        <f>J23+29</f>
        <v>43702</v>
      </c>
      <c r="O23" s="1003">
        <f>J23+32</f>
        <v>43705</v>
      </c>
      <c r="P23" s="1006">
        <f>J23+34</f>
        <v>43707</v>
      </c>
    </row>
    <row r="24" spans="1:19" s="273" customFormat="1" ht="19.899999999999999" customHeight="1">
      <c r="A24" s="1039">
        <f>A23+1</f>
        <v>31</v>
      </c>
      <c r="B24" s="1010" t="s">
        <v>4861</v>
      </c>
      <c r="C24" s="1002" t="str">
        <f>VLOOKUP(LEFT(B24,3),'ships name'!A:C,2,FALSE)</f>
        <v>TAMPA TRIUMPH</v>
      </c>
      <c r="D24" s="1010" t="str">
        <f>VLOOKUP(LEFT(B24,3),'ships name'!A:C,3,FALSE)</f>
        <v xml:space="preserve"> </v>
      </c>
      <c r="E24" s="1002" t="str">
        <f t="shared" ref="E24" si="9">0&amp;LEFT(F24,3)-1&amp;"E"</f>
        <v>0194E</v>
      </c>
      <c r="F24" s="1002" t="str">
        <f>RIGHT(B24,3)&amp;"W"</f>
        <v>195W</v>
      </c>
      <c r="G24" s="1002" t="s">
        <v>4866</v>
      </c>
      <c r="H24" s="1003">
        <f t="shared" si="6"/>
        <v>43678</v>
      </c>
      <c r="I24" s="1003">
        <f t="shared" si="6"/>
        <v>43679</v>
      </c>
      <c r="J24" s="1003">
        <f t="shared" si="6"/>
        <v>43680</v>
      </c>
      <c r="K24" s="1003">
        <f>J24+9</f>
        <v>43689</v>
      </c>
      <c r="L24" s="1003">
        <f>J24+24</f>
        <v>43704</v>
      </c>
      <c r="M24" s="1003">
        <f>J24+27</f>
        <v>43707</v>
      </c>
      <c r="N24" s="1003">
        <f>J24+29</f>
        <v>43709</v>
      </c>
      <c r="O24" s="1003">
        <f>J24+32</f>
        <v>43712</v>
      </c>
      <c r="P24" s="1006">
        <f>J24+34</f>
        <v>43714</v>
      </c>
    </row>
    <row r="25" spans="1:19" ht="19.899999999999999" customHeight="1" thickBot="1"/>
    <row r="26" spans="1:19" s="421" customFormat="1" ht="25.9" customHeight="1">
      <c r="A26" s="1184" t="s">
        <v>312</v>
      </c>
      <c r="B26" s="1185"/>
      <c r="C26" s="1185"/>
      <c r="D26" s="1015"/>
      <c r="E26" s="1533" t="s">
        <v>3202</v>
      </c>
      <c r="F26" s="1533"/>
      <c r="G26" s="1533"/>
      <c r="H26" s="1533" t="s">
        <v>152</v>
      </c>
      <c r="I26" s="1533"/>
      <c r="J26" s="1534"/>
      <c r="K26" s="1539" t="s">
        <v>2</v>
      </c>
      <c r="L26" s="1540"/>
      <c r="M26" s="1540"/>
      <c r="N26" s="1540"/>
      <c r="O26" s="1540"/>
      <c r="P26" s="1540"/>
      <c r="Q26" s="1540"/>
      <c r="R26" s="1541"/>
      <c r="S26" s="1044"/>
    </row>
    <row r="27" spans="1:19" s="273" customFormat="1" ht="19.899999999999999" customHeight="1">
      <c r="A27" s="1207" t="s">
        <v>3</v>
      </c>
      <c r="B27" s="1171" t="s">
        <v>4</v>
      </c>
      <c r="C27" s="1171" t="s">
        <v>5</v>
      </c>
      <c r="D27" s="1172" t="s">
        <v>4291</v>
      </c>
      <c r="E27" s="1483" t="s">
        <v>6</v>
      </c>
      <c r="F27" s="1484"/>
      <c r="G27" s="1485"/>
      <c r="H27" s="1002" t="s">
        <v>7</v>
      </c>
      <c r="I27" s="1002" t="s">
        <v>8</v>
      </c>
      <c r="J27" s="1007" t="s">
        <v>9</v>
      </c>
      <c r="K27" s="331" t="s">
        <v>103</v>
      </c>
      <c r="L27" s="1002" t="s">
        <v>3209</v>
      </c>
      <c r="M27" s="1002" t="s">
        <v>3210</v>
      </c>
      <c r="N27" s="1002" t="s">
        <v>3203</v>
      </c>
      <c r="O27" s="1002" t="s">
        <v>315</v>
      </c>
      <c r="P27" s="1002" t="s">
        <v>304</v>
      </c>
      <c r="Q27" s="1002" t="s">
        <v>305</v>
      </c>
      <c r="R27" s="1007" t="s">
        <v>306</v>
      </c>
    </row>
    <row r="28" spans="1:19" s="273" customFormat="1" ht="27.75" customHeight="1">
      <c r="A28" s="1207"/>
      <c r="B28" s="1171"/>
      <c r="C28" s="1171"/>
      <c r="D28" s="1446"/>
      <c r="E28" s="1303" t="s">
        <v>13</v>
      </c>
      <c r="F28" s="1450" t="s">
        <v>14</v>
      </c>
      <c r="G28" s="1451"/>
      <c r="H28" s="1002" t="s">
        <v>15</v>
      </c>
      <c r="I28" s="1002" t="s">
        <v>16</v>
      </c>
      <c r="J28" s="1007" t="s">
        <v>17</v>
      </c>
      <c r="K28" s="1045" t="s">
        <v>89</v>
      </c>
      <c r="L28" s="1002" t="s">
        <v>3211</v>
      </c>
      <c r="M28" s="1002" t="s">
        <v>320</v>
      </c>
      <c r="N28" s="1002" t="s">
        <v>3205</v>
      </c>
      <c r="O28" s="1002" t="s">
        <v>3212</v>
      </c>
      <c r="P28" s="1002" t="s">
        <v>322</v>
      </c>
      <c r="Q28" s="1002" t="s">
        <v>317</v>
      </c>
      <c r="R28" s="1007" t="s">
        <v>318</v>
      </c>
    </row>
    <row r="29" spans="1:19" s="273" customFormat="1" ht="19.899999999999999" customHeight="1" thickBot="1">
      <c r="A29" s="1208"/>
      <c r="B29" s="1173"/>
      <c r="C29" s="1173"/>
      <c r="D29" s="1447"/>
      <c r="E29" s="1165"/>
      <c r="F29" s="1036" t="s">
        <v>4292</v>
      </c>
      <c r="G29" s="1022" t="s">
        <v>4293</v>
      </c>
      <c r="H29" s="1016" t="s">
        <v>127</v>
      </c>
      <c r="I29" s="1016" t="s">
        <v>23</v>
      </c>
      <c r="J29" s="1019" t="s">
        <v>323</v>
      </c>
      <c r="K29" s="1020" t="s">
        <v>160</v>
      </c>
      <c r="L29" s="1016" t="s">
        <v>25</v>
      </c>
      <c r="M29" s="1016" t="s">
        <v>202</v>
      </c>
      <c r="N29" s="1016" t="s">
        <v>49</v>
      </c>
      <c r="O29" s="1016" t="s">
        <v>50</v>
      </c>
      <c r="P29" s="1016" t="s">
        <v>55</v>
      </c>
      <c r="Q29" s="1016" t="s">
        <v>173</v>
      </c>
      <c r="R29" s="1019" t="s">
        <v>68</v>
      </c>
    </row>
    <row r="30" spans="1:19" s="273" customFormat="1" ht="19.899999999999999" customHeight="1">
      <c r="A30" s="1037">
        <v>27</v>
      </c>
      <c r="B30" s="1012" t="s">
        <v>4597</v>
      </c>
      <c r="C30" s="1017" t="str">
        <f>VLOOKUP(LEFT(B30,3),'ships name'!A:C,2,FALSE)</f>
        <v>CMA CGM VOLGA</v>
      </c>
      <c r="D30" s="1009" t="str">
        <f>VLOOKUP(LEFT(B30,3),'ships name'!A:C,3,FALSE)</f>
        <v>中海伏尔加河</v>
      </c>
      <c r="E30" s="1012" t="s">
        <v>197</v>
      </c>
      <c r="F30" s="1081" t="str">
        <f t="shared" ref="F30" si="10">RIGHT(B30,3)&amp;"W"</f>
        <v>437W</v>
      </c>
      <c r="G30" s="1012" t="s">
        <v>4598</v>
      </c>
      <c r="H30" s="1027">
        <f>I30-1</f>
        <v>43649</v>
      </c>
      <c r="I30" s="1027">
        <f>J30-1</f>
        <v>43650</v>
      </c>
      <c r="J30" s="1018">
        <v>43651</v>
      </c>
      <c r="K30" s="1025">
        <f>J30+8</f>
        <v>43659</v>
      </c>
      <c r="L30" s="1008">
        <f>J30+21</f>
        <v>43672</v>
      </c>
      <c r="M30" s="1008">
        <f>J30+24</f>
        <v>43675</v>
      </c>
      <c r="N30" s="1068">
        <f t="shared" ref="N30:N31" si="11">J30+37</f>
        <v>43688</v>
      </c>
      <c r="O30" s="1008">
        <f>J30+28</f>
        <v>43679</v>
      </c>
      <c r="P30" s="1008">
        <f>J30+29</f>
        <v>43680</v>
      </c>
      <c r="Q30" s="1008">
        <f>J30+31</f>
        <v>43682</v>
      </c>
      <c r="R30" s="1018">
        <f>J30+33</f>
        <v>43684</v>
      </c>
    </row>
    <row r="31" spans="1:19" s="273" customFormat="1" ht="19.899999999999999" customHeight="1">
      <c r="A31" s="1040">
        <f>A30+1</f>
        <v>28</v>
      </c>
      <c r="B31" s="1002" t="s">
        <v>4867</v>
      </c>
      <c r="C31" s="1002" t="str">
        <f>VLOOKUP(LEFT(B31,3),'ships name'!A:C,2,FALSE)</f>
        <v>COSCO SHIPPING RHINE</v>
      </c>
      <c r="D31" s="1010" t="str">
        <f>VLOOKUP(LEFT(B31,3),'ships name'!A:C,3,FALSE)</f>
        <v xml:space="preserve"> </v>
      </c>
      <c r="E31" s="1003" t="s">
        <v>197</v>
      </c>
      <c r="F31" s="1002" t="str">
        <f t="shared" ref="F31:F34" si="12">LEFT(G31,6)</f>
        <v>0BX43W</v>
      </c>
      <c r="G31" s="1012" t="s">
        <v>4870</v>
      </c>
      <c r="H31" s="1008">
        <f t="shared" ref="H31:I31" si="13">I31-1</f>
        <v>43656</v>
      </c>
      <c r="I31" s="1008">
        <f t="shared" si="13"/>
        <v>43657</v>
      </c>
      <c r="J31" s="1006">
        <f>J30+7</f>
        <v>43658</v>
      </c>
      <c r="K31" s="1005">
        <f>J31+8</f>
        <v>43666</v>
      </c>
      <c r="L31" s="1003">
        <f>J31+21</f>
        <v>43679</v>
      </c>
      <c r="M31" s="1003">
        <f>J31+24</f>
        <v>43682</v>
      </c>
      <c r="N31" s="1068">
        <f t="shared" si="11"/>
        <v>43695</v>
      </c>
      <c r="O31" s="1003">
        <f>J31+28</f>
        <v>43686</v>
      </c>
      <c r="P31" s="1003">
        <f>J31+29</f>
        <v>43687</v>
      </c>
      <c r="Q31" s="1003">
        <f>J31+31</f>
        <v>43689</v>
      </c>
      <c r="R31" s="1006">
        <f>J31+33</f>
        <v>43691</v>
      </c>
    </row>
    <row r="32" spans="1:19" s="273" customFormat="1" ht="19.899999999999999" customHeight="1">
      <c r="A32" s="1040">
        <f>A31+1</f>
        <v>29</v>
      </c>
      <c r="B32" s="1002" t="s">
        <v>4868</v>
      </c>
      <c r="C32" s="1002" t="str">
        <f>VLOOKUP(LEFT(B32,3),'ships name'!A:C,2,FALSE)</f>
        <v>MAIRA XL</v>
      </c>
      <c r="D32" s="1010">
        <f>VLOOKUP(LEFT(B32,3),'ships name'!A:C,3,FALSE)</f>
        <v>0</v>
      </c>
      <c r="E32" s="1003" t="s">
        <v>197</v>
      </c>
      <c r="F32" s="1080" t="str">
        <f t="shared" si="12"/>
        <v>0BX45W</v>
      </c>
      <c r="G32" s="1012" t="s">
        <v>4871</v>
      </c>
      <c r="H32" s="1008">
        <f t="shared" ref="H32:I32" si="14">I32-1</f>
        <v>43663</v>
      </c>
      <c r="I32" s="1008">
        <f t="shared" si="14"/>
        <v>43664</v>
      </c>
      <c r="J32" s="1006">
        <f>J31+7</f>
        <v>43665</v>
      </c>
      <c r="K32" s="1005">
        <f>J32+8</f>
        <v>43673</v>
      </c>
      <c r="L32" s="1003">
        <f>J32+21</f>
        <v>43686</v>
      </c>
      <c r="M32" s="1003">
        <f>J32+24</f>
        <v>43689</v>
      </c>
      <c r="N32" s="1068">
        <f>J32+37</f>
        <v>43702</v>
      </c>
      <c r="O32" s="1003">
        <f>J32+28</f>
        <v>43693</v>
      </c>
      <c r="P32" s="1003">
        <f>J32+29</f>
        <v>43694</v>
      </c>
      <c r="Q32" s="1003">
        <f>J32+31</f>
        <v>43696</v>
      </c>
      <c r="R32" s="1006">
        <f>J32+33</f>
        <v>43698</v>
      </c>
    </row>
    <row r="33" spans="1:18" s="273" customFormat="1" ht="19.899999999999999" customHeight="1">
      <c r="A33" s="1040">
        <f>A32+1</f>
        <v>30</v>
      </c>
      <c r="B33" s="1002" t="s">
        <v>3766</v>
      </c>
      <c r="C33" s="1002" t="str">
        <f>VLOOKUP(LEFT(B33,3),'ships name'!A:C,2,FALSE)</f>
        <v xml:space="preserve">void sailing </v>
      </c>
      <c r="D33" s="1010">
        <f>VLOOKUP(LEFT(B33,3),'ships name'!A:C,3,FALSE)</f>
        <v>0</v>
      </c>
      <c r="E33" s="1002" t="s">
        <v>197</v>
      </c>
      <c r="F33" s="1002" t="str">
        <f t="shared" si="12"/>
        <v>0BX47W</v>
      </c>
      <c r="G33" s="1012" t="s">
        <v>4872</v>
      </c>
      <c r="H33" s="1008">
        <f t="shared" ref="H33:I33" si="15">I33-1</f>
        <v>43670</v>
      </c>
      <c r="I33" s="1008">
        <f t="shared" si="15"/>
        <v>43671</v>
      </c>
      <c r="J33" s="1006">
        <f>J32+7</f>
        <v>43672</v>
      </c>
      <c r="K33" s="1005">
        <f>J33+8</f>
        <v>43680</v>
      </c>
      <c r="L33" s="1003">
        <f>J33+21</f>
        <v>43693</v>
      </c>
      <c r="M33" s="1003">
        <f>J33+24</f>
        <v>43696</v>
      </c>
      <c r="N33" s="1068">
        <f t="shared" ref="N33:N34" si="16">J33+37</f>
        <v>43709</v>
      </c>
      <c r="O33" s="1003">
        <f>J33+28</f>
        <v>43700</v>
      </c>
      <c r="P33" s="1003">
        <f>J33+29</f>
        <v>43701</v>
      </c>
      <c r="Q33" s="1003">
        <f>J33+31</f>
        <v>43703</v>
      </c>
      <c r="R33" s="1006">
        <f>J33+33</f>
        <v>43705</v>
      </c>
    </row>
    <row r="34" spans="1:18" s="273" customFormat="1" ht="19.899999999999999" customHeight="1">
      <c r="A34" s="1040">
        <f>A33+1</f>
        <v>31</v>
      </c>
      <c r="B34" s="1002" t="s">
        <v>4869</v>
      </c>
      <c r="C34" s="1002" t="str">
        <f>VLOOKUP(LEFT(B34,3),'ships name'!A:C,2,FALSE)</f>
        <v>COSCO SHIPPING PANAMA</v>
      </c>
      <c r="D34" s="1010" t="str">
        <f>VLOOKUP(LEFT(B34,3),'ships name'!A:C,3,FALSE)</f>
        <v>中远海运巴拿马</v>
      </c>
      <c r="E34" s="1002" t="s">
        <v>197</v>
      </c>
      <c r="F34" s="1080" t="str">
        <f t="shared" si="12"/>
        <v>0BX49W</v>
      </c>
      <c r="G34" s="1011" t="s">
        <v>4873</v>
      </c>
      <c r="H34" s="1008">
        <f t="shared" ref="H34:I34" si="17">I34-1</f>
        <v>43677</v>
      </c>
      <c r="I34" s="1008">
        <f t="shared" si="17"/>
        <v>43678</v>
      </c>
      <c r="J34" s="1006">
        <f>J33+7</f>
        <v>43679</v>
      </c>
      <c r="K34" s="1005">
        <f>J34+8</f>
        <v>43687</v>
      </c>
      <c r="L34" s="1003">
        <f>J34+21</f>
        <v>43700</v>
      </c>
      <c r="M34" s="1003">
        <f>J34+24</f>
        <v>43703</v>
      </c>
      <c r="N34" s="1068">
        <f t="shared" si="16"/>
        <v>43716</v>
      </c>
      <c r="O34" s="1003">
        <f>J34+28</f>
        <v>43707</v>
      </c>
      <c r="P34" s="1003">
        <f>J34+29</f>
        <v>43708</v>
      </c>
      <c r="Q34" s="1003">
        <f>J34+31</f>
        <v>43710</v>
      </c>
      <c r="R34" s="1006">
        <f>J34+33</f>
        <v>43712</v>
      </c>
    </row>
    <row r="35" spans="1:18" ht="19.899999999999999" customHeight="1" thickBot="1"/>
    <row r="36" spans="1:18" s="421" customFormat="1" ht="25.9" customHeight="1">
      <c r="A36" s="1184" t="s">
        <v>3213</v>
      </c>
      <c r="B36" s="1185"/>
      <c r="C36" s="1185"/>
      <c r="D36" s="1015"/>
      <c r="E36" s="1533" t="s">
        <v>3214</v>
      </c>
      <c r="F36" s="1533"/>
      <c r="G36" s="1533"/>
      <c r="H36" s="1533" t="s">
        <v>3194</v>
      </c>
      <c r="I36" s="1533"/>
      <c r="J36" s="1534"/>
      <c r="K36" s="1542" t="s">
        <v>2</v>
      </c>
      <c r="L36" s="1543"/>
      <c r="M36" s="1543"/>
      <c r="N36" s="1543"/>
      <c r="O36" s="1543"/>
      <c r="P36" s="1543"/>
      <c r="Q36" s="1544"/>
      <c r="R36" s="1044"/>
    </row>
    <row r="37" spans="1:18" s="273" customFormat="1" ht="19.899999999999999" customHeight="1">
      <c r="A37" s="1207" t="s">
        <v>3</v>
      </c>
      <c r="B37" s="1171" t="s">
        <v>4</v>
      </c>
      <c r="C37" s="1171" t="s">
        <v>5</v>
      </c>
      <c r="D37" s="1172" t="s">
        <v>4291</v>
      </c>
      <c r="E37" s="1483" t="s">
        <v>6</v>
      </c>
      <c r="F37" s="1484"/>
      <c r="G37" s="1485"/>
      <c r="H37" s="1002" t="s">
        <v>7</v>
      </c>
      <c r="I37" s="1002" t="s">
        <v>8</v>
      </c>
      <c r="J37" s="1007" t="s">
        <v>9</v>
      </c>
      <c r="K37" s="331" t="s">
        <v>103</v>
      </c>
      <c r="L37" s="1002" t="s">
        <v>3215</v>
      </c>
      <c r="M37" s="1011" t="s">
        <v>3195</v>
      </c>
      <c r="N37" s="1002" t="s">
        <v>3216</v>
      </c>
      <c r="O37" s="1002" t="s">
        <v>3217</v>
      </c>
      <c r="P37" s="1002" t="s">
        <v>3218</v>
      </c>
      <c r="Q37" s="1007" t="s">
        <v>3219</v>
      </c>
    </row>
    <row r="38" spans="1:18" s="273" customFormat="1" ht="27.75" customHeight="1">
      <c r="A38" s="1207"/>
      <c r="B38" s="1171"/>
      <c r="C38" s="1171"/>
      <c r="D38" s="1446"/>
      <c r="E38" s="1303" t="s">
        <v>13</v>
      </c>
      <c r="F38" s="1450" t="s">
        <v>14</v>
      </c>
      <c r="G38" s="1451"/>
      <c r="H38" s="1002" t="s">
        <v>15</v>
      </c>
      <c r="I38" s="1002" t="s">
        <v>16</v>
      </c>
      <c r="J38" s="1007" t="s">
        <v>17</v>
      </c>
      <c r="K38" s="1045" t="s">
        <v>89</v>
      </c>
      <c r="L38" s="1002" t="s">
        <v>3220</v>
      </c>
      <c r="M38" s="1029" t="s">
        <v>3197</v>
      </c>
      <c r="N38" s="1002" t="s">
        <v>3221</v>
      </c>
      <c r="O38" s="1002" t="s">
        <v>3222</v>
      </c>
      <c r="P38" s="1002" t="s">
        <v>3223</v>
      </c>
      <c r="Q38" s="1007" t="s">
        <v>3224</v>
      </c>
    </row>
    <row r="39" spans="1:18" s="273" customFormat="1" ht="19.899999999999999" customHeight="1" thickBot="1">
      <c r="A39" s="1208"/>
      <c r="B39" s="1173"/>
      <c r="C39" s="1173"/>
      <c r="D39" s="1447"/>
      <c r="E39" s="1165"/>
      <c r="F39" s="1036" t="s">
        <v>4292</v>
      </c>
      <c r="G39" s="1022" t="s">
        <v>4293</v>
      </c>
      <c r="H39" s="1016" t="s">
        <v>23</v>
      </c>
      <c r="I39" s="1016" t="s">
        <v>34</v>
      </c>
      <c r="J39" s="1019" t="s">
        <v>34</v>
      </c>
      <c r="K39" s="1020" t="s">
        <v>3225</v>
      </c>
      <c r="L39" s="1016" t="s">
        <v>177</v>
      </c>
      <c r="M39" s="1013" t="s">
        <v>49</v>
      </c>
      <c r="N39" s="1016" t="s">
        <v>55</v>
      </c>
      <c r="O39" s="1016" t="s">
        <v>173</v>
      </c>
      <c r="P39" s="1016" t="s">
        <v>56</v>
      </c>
      <c r="Q39" s="1019" t="s">
        <v>68</v>
      </c>
    </row>
    <row r="40" spans="1:18" s="273" customFormat="1" ht="19.899999999999999" customHeight="1">
      <c r="A40" s="1046">
        <f>A30</f>
        <v>27</v>
      </c>
      <c r="B40" s="1002" t="s">
        <v>4628</v>
      </c>
      <c r="C40" s="1017" t="str">
        <f>VLOOKUP(LEFT(B40,3),'ships name'!A:C,2,FALSE)</f>
        <v>EVER URANUS</v>
      </c>
      <c r="D40" s="1009" t="str">
        <f>VLOOKUP(LEFT(B40,3),'ships name'!A:C,3,FALSE)</f>
        <v>长星轮</v>
      </c>
      <c r="E40" s="1026" t="s">
        <v>197</v>
      </c>
      <c r="F40" s="1084" t="str">
        <f>RIGHT(B40,3)&amp;"W"</f>
        <v>153W</v>
      </c>
      <c r="G40" s="1003" t="s">
        <v>4599</v>
      </c>
      <c r="H40" s="1027">
        <f>I40-1</f>
        <v>43650</v>
      </c>
      <c r="I40" s="1027">
        <f>J40</f>
        <v>43651</v>
      </c>
      <c r="J40" s="1028">
        <v>43651</v>
      </c>
      <c r="K40" s="1030">
        <f>J40+10</f>
        <v>43661</v>
      </c>
      <c r="L40" s="1008"/>
      <c r="M40" s="1008">
        <f>J40+26</f>
        <v>43677</v>
      </c>
      <c r="N40" s="1008">
        <f>J40+29</f>
        <v>43680</v>
      </c>
      <c r="O40" s="1008">
        <f>J40+31</f>
        <v>43682</v>
      </c>
      <c r="P40" s="1008">
        <f>J40+32</f>
        <v>43683</v>
      </c>
      <c r="Q40" s="1018">
        <f>J40+33</f>
        <v>43684</v>
      </c>
    </row>
    <row r="41" spans="1:18" s="273" customFormat="1" ht="19.899999999999999" customHeight="1">
      <c r="A41" s="1046">
        <f>A31</f>
        <v>28</v>
      </c>
      <c r="B41" s="1002" t="s">
        <v>4878</v>
      </c>
      <c r="C41" s="1002" t="str">
        <f>VLOOKUP(LEFT(B41,3),'ships name'!A:C,2,FALSE)</f>
        <v>TABEA</v>
      </c>
      <c r="D41" s="1010" t="str">
        <f>VLOOKUP(LEFT(B41,3),'ships name'!A:C,3,FALSE)</f>
        <v xml:space="preserve"> </v>
      </c>
      <c r="E41" s="1003" t="s">
        <v>197</v>
      </c>
      <c r="F41" s="1084" t="str">
        <f t="shared" ref="F41:F43" si="18">LEFT(G41,6)</f>
        <v>0BE41W</v>
      </c>
      <c r="G41" s="1003" t="s">
        <v>4874</v>
      </c>
      <c r="H41" s="1003">
        <f t="shared" ref="H41:J44" si="19">H40+7</f>
        <v>43657</v>
      </c>
      <c r="I41" s="1003">
        <f t="shared" si="19"/>
        <v>43658</v>
      </c>
      <c r="J41" s="1006">
        <f t="shared" si="19"/>
        <v>43658</v>
      </c>
      <c r="K41" s="520">
        <f>J41+10</f>
        <v>43668</v>
      </c>
      <c r="L41" s="1003"/>
      <c r="M41" s="1003">
        <f>J41+26</f>
        <v>43684</v>
      </c>
      <c r="N41" s="1003">
        <f>J41+29</f>
        <v>43687</v>
      </c>
      <c r="O41" s="1003">
        <f>J41+31</f>
        <v>43689</v>
      </c>
      <c r="P41" s="1003">
        <f>J41+32</f>
        <v>43690</v>
      </c>
      <c r="Q41" s="1006">
        <f>J41+33</f>
        <v>43691</v>
      </c>
    </row>
    <row r="42" spans="1:18" s="273" customFormat="1" ht="19.899999999999999" customHeight="1">
      <c r="A42" s="1046">
        <f>A32</f>
        <v>29</v>
      </c>
      <c r="B42" s="1002" t="s">
        <v>4879</v>
      </c>
      <c r="C42" s="1002" t="str">
        <f>VLOOKUP(LEFT(B42,3),'ships name'!A:C,2,FALSE)</f>
        <v>EVER SMART</v>
      </c>
      <c r="D42" s="1010" t="str">
        <f>VLOOKUP(LEFT(B42,3),'ships name'!A:C,3,FALSE)</f>
        <v xml:space="preserve"> </v>
      </c>
      <c r="E42" s="1003" t="s">
        <v>197</v>
      </c>
      <c r="F42" s="1084" t="str">
        <f>RIGHT(B42,3)&amp;"W"</f>
        <v>841W</v>
      </c>
      <c r="G42" s="1003" t="s">
        <v>4875</v>
      </c>
      <c r="H42" s="1003">
        <f t="shared" si="19"/>
        <v>43664</v>
      </c>
      <c r="I42" s="1003">
        <f t="shared" si="19"/>
        <v>43665</v>
      </c>
      <c r="J42" s="1006">
        <f t="shared" si="19"/>
        <v>43665</v>
      </c>
      <c r="K42" s="520">
        <f>J42+10</f>
        <v>43675</v>
      </c>
      <c r="L42" s="1004">
        <f>J42+23</f>
        <v>43688</v>
      </c>
      <c r="M42" s="1003">
        <f>J42+27</f>
        <v>43692</v>
      </c>
      <c r="N42" s="1003">
        <f>J42+29</f>
        <v>43694</v>
      </c>
      <c r="O42" s="1003">
        <f>J42+31</f>
        <v>43696</v>
      </c>
      <c r="P42" s="1003">
        <f>J42+32</f>
        <v>43697</v>
      </c>
      <c r="Q42" s="1006">
        <f>J42+33</f>
        <v>43698</v>
      </c>
    </row>
    <row r="43" spans="1:18" s="273" customFormat="1" ht="19.899999999999999" customHeight="1">
      <c r="A43" s="1046">
        <f>A33</f>
        <v>30</v>
      </c>
      <c r="B43" s="1002" t="s">
        <v>4880</v>
      </c>
      <c r="C43" s="1077" t="str">
        <f>VLOOKUP(LEFT(B43,3),'ships name'!A:C,2,FALSE)</f>
        <v>APL NEW JERSEY</v>
      </c>
      <c r="D43" s="1010" t="str">
        <f>VLOOKUP(LEFT(B43,3),'ships name'!A:C,3,FALSE)</f>
        <v>美总新泽西</v>
      </c>
      <c r="E43" s="1002" t="s">
        <v>197</v>
      </c>
      <c r="F43" s="1054" t="str">
        <f t="shared" si="18"/>
        <v>0BE45W</v>
      </c>
      <c r="G43" s="1003" t="s">
        <v>4876</v>
      </c>
      <c r="H43" s="1003">
        <f t="shared" si="19"/>
        <v>43671</v>
      </c>
      <c r="I43" s="1003">
        <f t="shared" si="19"/>
        <v>43672</v>
      </c>
      <c r="J43" s="1006">
        <f t="shared" si="19"/>
        <v>43672</v>
      </c>
      <c r="K43" s="520">
        <f>J43+10</f>
        <v>43682</v>
      </c>
      <c r="L43" s="1004">
        <f>J43+23</f>
        <v>43695</v>
      </c>
      <c r="M43" s="1003">
        <f t="shared" ref="M43" si="20">J43+27</f>
        <v>43699</v>
      </c>
      <c r="N43" s="1003">
        <f>J43+29</f>
        <v>43701</v>
      </c>
      <c r="O43" s="1003">
        <f>J43+31</f>
        <v>43703</v>
      </c>
      <c r="P43" s="1003">
        <f>J43+32</f>
        <v>43704</v>
      </c>
      <c r="Q43" s="1006">
        <f>J43+33</f>
        <v>43705</v>
      </c>
    </row>
    <row r="44" spans="1:18" s="273" customFormat="1" ht="19.899999999999999" customHeight="1" thickBot="1">
      <c r="A44" s="1046">
        <f>A34</f>
        <v>31</v>
      </c>
      <c r="B44" s="1002" t="s">
        <v>4881</v>
      </c>
      <c r="C44" s="1002" t="str">
        <f>VLOOKUP(LEFT(B44,3),'ships name'!A:C,2,FALSE)</f>
        <v>BERNADETTE</v>
      </c>
      <c r="D44" s="1010" t="str">
        <f>VLOOKUP(LEFT(B44,3),'ships name'!A:C,3,FALSE)</f>
        <v xml:space="preserve"> </v>
      </c>
      <c r="E44" s="1002" t="s">
        <v>197</v>
      </c>
      <c r="F44" s="1002" t="str">
        <f>RIGHT(B44,3)&amp;"W"</f>
        <v>021W</v>
      </c>
      <c r="G44" s="1024" t="s">
        <v>4877</v>
      </c>
      <c r="H44" s="1003">
        <f t="shared" si="19"/>
        <v>43678</v>
      </c>
      <c r="I44" s="1003">
        <f t="shared" si="19"/>
        <v>43679</v>
      </c>
      <c r="J44" s="1006">
        <f t="shared" si="19"/>
        <v>43679</v>
      </c>
      <c r="K44" s="520">
        <f>J44+10</f>
        <v>43689</v>
      </c>
      <c r="L44" s="1004">
        <f>J44+23</f>
        <v>43702</v>
      </c>
      <c r="M44" s="1003">
        <f t="shared" ref="M44" si="21">J44+27</f>
        <v>43706</v>
      </c>
      <c r="N44" s="1003">
        <f>J44+29</f>
        <v>43708</v>
      </c>
      <c r="O44" s="1003">
        <f>J44+31</f>
        <v>43710</v>
      </c>
      <c r="P44" s="1003">
        <f>J44+32</f>
        <v>43711</v>
      </c>
      <c r="Q44" s="1006">
        <f>J44+33</f>
        <v>43712</v>
      </c>
    </row>
    <row r="45" spans="1:18" ht="19.899999999999999" customHeight="1">
      <c r="A45" s="1047"/>
      <c r="B45" s="1048"/>
      <c r="C45" s="1049"/>
      <c r="D45" s="1049"/>
      <c r="E45" s="1049"/>
      <c r="F45" s="1049"/>
      <c r="G45" s="1049"/>
      <c r="H45" s="1049"/>
      <c r="I45" s="1049"/>
      <c r="J45" s="1049"/>
      <c r="K45" s="1049"/>
      <c r="L45" s="1049"/>
      <c r="M45" s="1049"/>
      <c r="N45" s="1049"/>
      <c r="O45" s="1049"/>
      <c r="P45" s="1049"/>
      <c r="Q45" s="1049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:O2"/>
    <mergeCell ref="A3:O3"/>
    <mergeCell ref="A4:O4"/>
    <mergeCell ref="A6:C6"/>
    <mergeCell ref="E6:G6"/>
    <mergeCell ref="H6:J6"/>
    <mergeCell ref="K6:P6"/>
    <mergeCell ref="A7:A9"/>
    <mergeCell ref="B7:B9"/>
    <mergeCell ref="C7:C9"/>
    <mergeCell ref="E7:G7"/>
    <mergeCell ref="E8:E9"/>
    <mergeCell ref="F8:G8"/>
    <mergeCell ref="D7:D9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  <c r="O2" s="1271"/>
    </row>
    <row r="3" spans="1:18" ht="28.15" customHeight="1">
      <c r="A3" s="1545"/>
      <c r="B3" s="1545"/>
      <c r="C3" s="1545"/>
      <c r="D3" s="1545"/>
      <c r="E3" s="1545"/>
      <c r="F3" s="1545"/>
      <c r="G3" s="1545"/>
      <c r="H3" s="1545"/>
      <c r="I3" s="1545"/>
      <c r="J3" s="1545"/>
      <c r="K3" s="1545"/>
      <c r="L3" s="1545"/>
      <c r="M3" s="1545"/>
      <c r="N3" s="1545"/>
      <c r="O3" s="1545"/>
    </row>
    <row r="4" spans="1:18" ht="28.15" customHeight="1">
      <c r="A4" s="1271" t="str">
        <f>IA!A4</f>
        <v>2019年07月船期表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</row>
    <row r="5" spans="1:18" ht="28.15" customHeight="1" thickBot="1"/>
    <row r="6" spans="1:18" ht="25.9" customHeight="1" thickBot="1">
      <c r="A6" s="1112" t="s">
        <v>326</v>
      </c>
      <c r="B6" s="1113"/>
      <c r="C6" s="1113"/>
      <c r="D6" s="1216" t="s">
        <v>3089</v>
      </c>
      <c r="E6" s="1216"/>
      <c r="F6" s="1216"/>
      <c r="G6" s="1216"/>
      <c r="H6" s="1216" t="s">
        <v>3087</v>
      </c>
      <c r="I6" s="1216"/>
      <c r="J6" s="1216"/>
      <c r="K6" s="143"/>
      <c r="L6" s="1191" t="s">
        <v>2</v>
      </c>
      <c r="M6" s="1192"/>
      <c r="N6" s="1192"/>
      <c r="O6" s="1192"/>
      <c r="P6" s="1433"/>
      <c r="Q6" s="151"/>
      <c r="R6" s="152"/>
    </row>
    <row r="7" spans="1:18" ht="19.899999999999999" customHeight="1">
      <c r="A7" s="1209" t="s">
        <v>3</v>
      </c>
      <c r="B7" s="1498" t="s">
        <v>4</v>
      </c>
      <c r="C7" s="1498" t="s">
        <v>5</v>
      </c>
      <c r="D7" s="1498" t="s">
        <v>6</v>
      </c>
      <c r="E7" s="1498"/>
      <c r="F7" s="1498"/>
      <c r="G7" s="1498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207"/>
      <c r="B8" s="1171"/>
      <c r="C8" s="1171"/>
      <c r="D8" s="1171" t="s">
        <v>121</v>
      </c>
      <c r="E8" s="1171"/>
      <c r="F8" s="1171" t="s">
        <v>122</v>
      </c>
      <c r="G8" s="1572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208"/>
      <c r="B9" s="1173"/>
      <c r="C9" s="1173"/>
      <c r="D9" s="1173"/>
      <c r="E9" s="1173"/>
      <c r="F9" s="1173"/>
      <c r="G9" s="1573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63">
        <v>14</v>
      </c>
      <c r="B10" s="1213" t="s">
        <v>337</v>
      </c>
      <c r="C10" s="108" t="str">
        <f>VLOOKUP(B10,'ships name'!A:C,2,FALSE)</f>
        <v>APL Changi</v>
      </c>
      <c r="D10" s="1170" t="str">
        <f>TEXT(LEFT(F10,3)-1,"000")&amp;"E"</f>
        <v>186E</v>
      </c>
      <c r="E10" s="1170"/>
      <c r="F10" s="1547" t="s">
        <v>338</v>
      </c>
      <c r="G10" s="1231"/>
      <c r="H10" s="1574">
        <f>I10-1</f>
        <v>42833</v>
      </c>
      <c r="I10" s="1574">
        <f>J10</f>
        <v>42834</v>
      </c>
      <c r="J10" s="1574">
        <v>42834</v>
      </c>
      <c r="K10" s="1577">
        <f>J10+7</f>
        <v>42841</v>
      </c>
      <c r="L10" s="1574">
        <f>J10+27</f>
        <v>42861</v>
      </c>
      <c r="M10" s="1574">
        <f>J10+30</f>
        <v>42864</v>
      </c>
      <c r="N10" s="1574">
        <f>J10+32</f>
        <v>42866</v>
      </c>
      <c r="O10" s="1574">
        <f>J10+35</f>
        <v>42869</v>
      </c>
      <c r="P10" s="1574">
        <f>J10+37</f>
        <v>42871</v>
      </c>
      <c r="Q10" s="1574">
        <f>J10+39</f>
        <v>42873</v>
      </c>
      <c r="R10" s="1592"/>
    </row>
    <row r="11" spans="1:18" ht="19.899999999999999" customHeight="1">
      <c r="A11" s="1564"/>
      <c r="B11" s="1170"/>
      <c r="C11" s="109" t="str">
        <f>VLOOKUP(B10,'ships name'!A:C,3,FALSE)</f>
        <v>美总樟宜</v>
      </c>
      <c r="D11" s="1170"/>
      <c r="E11" s="1170"/>
      <c r="F11" s="1170"/>
      <c r="G11" s="1231"/>
      <c r="H11" s="1575"/>
      <c r="I11" s="1575"/>
      <c r="J11" s="1575"/>
      <c r="K11" s="1578"/>
      <c r="L11" s="1575"/>
      <c r="M11" s="1575"/>
      <c r="N11" s="1575"/>
      <c r="O11" s="1575"/>
      <c r="P11" s="1575"/>
      <c r="Q11" s="1575"/>
      <c r="R11" s="1593"/>
    </row>
    <row r="12" spans="1:18" ht="19.899999999999999" customHeight="1">
      <c r="A12" s="1560" t="str">
        <f>TEXT(A10+1,"00")</f>
        <v>15</v>
      </c>
      <c r="B12" s="1157" t="s">
        <v>339</v>
      </c>
      <c r="C12" s="110" t="str">
        <f>VLOOKUP(B12,'ships name'!A:C,2,FALSE)</f>
        <v>CMA CGM JULES VERNE</v>
      </c>
      <c r="D12" s="1170" t="str">
        <f>TEXT(LEFT(F12,3)-1,"000")&amp;"E"</f>
        <v>188E</v>
      </c>
      <c r="E12" s="1170"/>
      <c r="F12" s="1548" t="s">
        <v>299</v>
      </c>
      <c r="G12" s="1231"/>
      <c r="H12" s="1574">
        <f>I12-1</f>
        <v>42840</v>
      </c>
      <c r="I12" s="1574">
        <f>J12</f>
        <v>42841</v>
      </c>
      <c r="J12" s="1574">
        <f>J10+7</f>
        <v>42841</v>
      </c>
      <c r="K12" s="1577">
        <f>J12+7</f>
        <v>42848</v>
      </c>
      <c r="L12" s="1574">
        <f>J12+27</f>
        <v>42868</v>
      </c>
      <c r="M12" s="1574">
        <f>J12+30</f>
        <v>42871</v>
      </c>
      <c r="N12" s="1574">
        <f>J12+32</f>
        <v>42873</v>
      </c>
      <c r="O12" s="1574">
        <f>J12+35</f>
        <v>42876</v>
      </c>
      <c r="P12" s="1574">
        <f>J12+37</f>
        <v>42878</v>
      </c>
      <c r="Q12" s="1574">
        <f>J12+39</f>
        <v>42880</v>
      </c>
      <c r="R12" s="1592"/>
    </row>
    <row r="13" spans="1:18" ht="19.5" customHeight="1">
      <c r="A13" s="1561"/>
      <c r="B13" s="1170"/>
      <c r="C13" s="109" t="str">
        <f>VLOOKUP(B12,'ships name'!A:C,3,FALSE)</f>
        <v>达飞凡尔纳</v>
      </c>
      <c r="D13" s="1170"/>
      <c r="E13" s="1170"/>
      <c r="F13" s="1549"/>
      <c r="G13" s="1231"/>
      <c r="H13" s="1575"/>
      <c r="I13" s="1575"/>
      <c r="J13" s="1575"/>
      <c r="K13" s="1578"/>
      <c r="L13" s="1575"/>
      <c r="M13" s="1575"/>
      <c r="N13" s="1575"/>
      <c r="O13" s="1575"/>
      <c r="P13" s="1575"/>
      <c r="Q13" s="1575"/>
      <c r="R13" s="1593"/>
    </row>
    <row r="14" spans="1:18" ht="19.899999999999999" customHeight="1">
      <c r="A14" s="1560" t="str">
        <f>TEXT(A12+1,"00")</f>
        <v>16</v>
      </c>
      <c r="B14" s="1170" t="s">
        <v>340</v>
      </c>
      <c r="C14" s="109" t="str">
        <f>VLOOKUP(B14,'ships name'!A:C,2,FALSE)</f>
        <v>CMA CGM GEORG FORSTER</v>
      </c>
      <c r="D14" s="1170" t="str">
        <f>TEXT(LEFT(F14,3)-1,"000")&amp;"E"</f>
        <v>012E</v>
      </c>
      <c r="E14" s="1170"/>
      <c r="F14" s="1550" t="s">
        <v>341</v>
      </c>
      <c r="G14" s="1231"/>
      <c r="H14" s="1574">
        <f>I14-1</f>
        <v>42847</v>
      </c>
      <c r="I14" s="1574">
        <f>J14</f>
        <v>42848</v>
      </c>
      <c r="J14" s="1574">
        <f>J12+7</f>
        <v>42848</v>
      </c>
      <c r="K14" s="1577">
        <f>J14+7</f>
        <v>42855</v>
      </c>
      <c r="L14" s="1574">
        <f>J14+27</f>
        <v>42875</v>
      </c>
      <c r="M14" s="1574">
        <f>J14+30</f>
        <v>42878</v>
      </c>
      <c r="N14" s="1574">
        <f>J14+32</f>
        <v>42880</v>
      </c>
      <c r="O14" s="1574">
        <f>J14+35</f>
        <v>42883</v>
      </c>
      <c r="P14" s="1574">
        <f>J14+37</f>
        <v>42885</v>
      </c>
      <c r="Q14" s="1574">
        <f>J14+39</f>
        <v>42887</v>
      </c>
      <c r="R14" s="1592"/>
    </row>
    <row r="15" spans="1:18" ht="19.899999999999999" customHeight="1">
      <c r="A15" s="1561"/>
      <c r="B15" s="1170"/>
      <c r="C15" s="109" t="str">
        <f>VLOOKUP(B14,'ships name'!A:C,3,FALSE)</f>
        <v>达飞乔致福斯特</v>
      </c>
      <c r="D15" s="1170"/>
      <c r="E15" s="1170"/>
      <c r="F15" s="1549"/>
      <c r="G15" s="1231"/>
      <c r="H15" s="1575"/>
      <c r="I15" s="1575"/>
      <c r="J15" s="1575"/>
      <c r="K15" s="1578"/>
      <c r="L15" s="1575"/>
      <c r="M15" s="1575"/>
      <c r="N15" s="1575"/>
      <c r="O15" s="1575"/>
      <c r="P15" s="1575"/>
      <c r="Q15" s="1575"/>
      <c r="R15" s="1593"/>
    </row>
    <row r="16" spans="1:18" ht="19.899999999999999" customHeight="1">
      <c r="A16" s="1560" t="str">
        <f>TEXT(A14+1,"00")</f>
        <v>17</v>
      </c>
      <c r="B16" s="1170" t="s">
        <v>342</v>
      </c>
      <c r="C16" s="109" t="str">
        <f>VLOOKUP(B16,'ships name'!A:C,2,FALSE)</f>
        <v>CMA CGM CORTE REAL</v>
      </c>
      <c r="D16" s="1170" t="str">
        <f>TEXT(LEFT(F16,3)-1,"000")&amp;"E"</f>
        <v>013E</v>
      </c>
      <c r="E16" s="1170"/>
      <c r="F16" s="1551" t="s">
        <v>343</v>
      </c>
      <c r="G16" s="1231"/>
      <c r="H16" s="1574">
        <f>I16-1</f>
        <v>42854</v>
      </c>
      <c r="I16" s="1574">
        <f>J16</f>
        <v>42855</v>
      </c>
      <c r="J16" s="1574">
        <f>J14+7</f>
        <v>42855</v>
      </c>
      <c r="K16" s="1577">
        <f>J16+7</f>
        <v>42862</v>
      </c>
      <c r="L16" s="1574">
        <f>J16+27</f>
        <v>42882</v>
      </c>
      <c r="M16" s="1574">
        <f>J16+30</f>
        <v>42885</v>
      </c>
      <c r="N16" s="1574">
        <f>J16+32</f>
        <v>42887</v>
      </c>
      <c r="O16" s="1574">
        <f>J16+35</f>
        <v>42890</v>
      </c>
      <c r="P16" s="1574">
        <f>J16+37</f>
        <v>42892</v>
      </c>
      <c r="Q16" s="1574">
        <f>J16+39</f>
        <v>42894</v>
      </c>
      <c r="R16" s="1592"/>
    </row>
    <row r="17" spans="1:18" ht="19.899999999999999" customHeight="1">
      <c r="A17" s="1561"/>
      <c r="B17" s="1170"/>
      <c r="C17" s="109" t="str">
        <f>VLOOKUP(B16,'ships name'!A:C,3,FALSE)</f>
        <v>达飞卡瑞尔</v>
      </c>
      <c r="D17" s="1170"/>
      <c r="E17" s="1170"/>
      <c r="F17" s="1549"/>
      <c r="G17" s="1231"/>
      <c r="H17" s="1575"/>
      <c r="I17" s="1575"/>
      <c r="J17" s="1575"/>
      <c r="K17" s="1578"/>
      <c r="L17" s="1575"/>
      <c r="M17" s="1575"/>
      <c r="N17" s="1575"/>
      <c r="O17" s="1575"/>
      <c r="P17" s="1575"/>
      <c r="Q17" s="1575"/>
      <c r="R17" s="1593"/>
    </row>
    <row r="18" spans="1:18" ht="19.899999999999999" customHeight="1">
      <c r="A18" s="1560" t="str">
        <f>TEXT(A16+1,"00")</f>
        <v>18</v>
      </c>
      <c r="B18" s="1170" t="s">
        <v>344</v>
      </c>
      <c r="C18" s="109" t="str">
        <f>VLOOKUP(B18,'ships name'!A:C,2,FALSE)</f>
        <v>CMA CGM BOUGAINVILLE</v>
      </c>
      <c r="D18" s="1163" t="str">
        <f>TEXT(LEFT(F18,3)-1,"000")&amp;"E"</f>
        <v>016E</v>
      </c>
      <c r="E18" s="1170"/>
      <c r="F18" s="1500" t="s">
        <v>345</v>
      </c>
      <c r="G18" s="1170"/>
      <c r="H18" s="1574">
        <f>I18-1</f>
        <v>42861</v>
      </c>
      <c r="I18" s="1574">
        <f>J18</f>
        <v>42862</v>
      </c>
      <c r="J18" s="1574">
        <f>J16+7</f>
        <v>42862</v>
      </c>
      <c r="K18" s="1577">
        <f>J18+7</f>
        <v>42869</v>
      </c>
      <c r="L18" s="1574">
        <f>J18+27</f>
        <v>42889</v>
      </c>
      <c r="M18" s="1574">
        <f>J18+30</f>
        <v>42892</v>
      </c>
      <c r="N18" s="1574">
        <f>J18+32</f>
        <v>42894</v>
      </c>
      <c r="O18" s="1574">
        <f>J18+35</f>
        <v>42897</v>
      </c>
      <c r="P18" s="1574">
        <f>J18+37</f>
        <v>42899</v>
      </c>
      <c r="Q18" s="1574">
        <f>J18+39</f>
        <v>42901</v>
      </c>
      <c r="R18" s="1592"/>
    </row>
    <row r="19" spans="1:18" ht="19.899999999999999" customHeight="1" thickBot="1">
      <c r="A19" s="1562"/>
      <c r="B19" s="1206"/>
      <c r="C19" s="111" t="str">
        <f>VLOOKUP(B18,'ships name'!A:C,3,FALSE)</f>
        <v>达飞布甘维尔</v>
      </c>
      <c r="D19" s="1166"/>
      <c r="E19" s="1206"/>
      <c r="F19" s="1206"/>
      <c r="G19" s="1206"/>
      <c r="H19" s="1576"/>
      <c r="I19" s="1576"/>
      <c r="J19" s="1576"/>
      <c r="K19" s="1579"/>
      <c r="L19" s="1576"/>
      <c r="M19" s="1576"/>
      <c r="N19" s="1576"/>
      <c r="O19" s="1576"/>
      <c r="P19" s="1576"/>
      <c r="Q19" s="1576"/>
      <c r="R19" s="1594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187" t="s">
        <v>346</v>
      </c>
      <c r="B22" s="1188"/>
      <c r="C22" s="1188"/>
      <c r="D22" s="1216" t="s">
        <v>74</v>
      </c>
      <c r="E22" s="1216"/>
      <c r="F22" s="1216"/>
      <c r="G22" s="1216"/>
      <c r="H22" s="1216" t="s">
        <v>75</v>
      </c>
      <c r="I22" s="1216"/>
      <c r="J22" s="1216"/>
      <c r="K22" s="132"/>
      <c r="L22" s="1546" t="s">
        <v>2</v>
      </c>
      <c r="M22" s="1192"/>
      <c r="N22" s="1192"/>
      <c r="O22" s="1242"/>
    </row>
    <row r="23" spans="1:18" ht="19.899999999999999" customHeight="1">
      <c r="A23" s="1109" t="s">
        <v>3</v>
      </c>
      <c r="B23" s="1093" t="s">
        <v>4</v>
      </c>
      <c r="C23" s="1093" t="s">
        <v>5</v>
      </c>
      <c r="D23" s="1093" t="s">
        <v>6</v>
      </c>
      <c r="E23" s="1093"/>
      <c r="F23" s="1093"/>
      <c r="G23" s="1093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109"/>
      <c r="B24" s="1093"/>
      <c r="C24" s="1093"/>
      <c r="D24" s="1093" t="s">
        <v>121</v>
      </c>
      <c r="E24" s="1093"/>
      <c r="F24" s="1093" t="s">
        <v>122</v>
      </c>
      <c r="G24" s="1093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491"/>
      <c r="B25" s="1487"/>
      <c r="C25" s="1487"/>
      <c r="D25" s="1487"/>
      <c r="E25" s="1487"/>
      <c r="F25" s="1487"/>
      <c r="G25" s="1487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63">
        <f>A10+1</f>
        <v>15</v>
      </c>
      <c r="B26" s="1213" t="s">
        <v>349</v>
      </c>
      <c r="C26" s="108" t="str">
        <f>VLOOKUP(B26,'ships name'!A:C,2,FALSE)</f>
        <v>COSCO PORTUGAL</v>
      </c>
      <c r="D26" s="1170" t="str">
        <f>TEXT(LEFT(F26,3)-1,"000")&amp;"E"</f>
        <v>046E</v>
      </c>
      <c r="E26" s="1170"/>
      <c r="F26" s="1555" t="s">
        <v>350</v>
      </c>
      <c r="G26" s="1170"/>
      <c r="H26" s="1504">
        <f>I26-1</f>
        <v>42834</v>
      </c>
      <c r="I26" s="1156">
        <f>J26</f>
        <v>42835</v>
      </c>
      <c r="J26" s="1238">
        <v>42835</v>
      </c>
      <c r="K26" s="1580">
        <f>J26+6</f>
        <v>42841</v>
      </c>
      <c r="L26" s="1581">
        <f>J26+27</f>
        <v>42862</v>
      </c>
      <c r="M26" s="1587">
        <f>J26+32</f>
        <v>42867</v>
      </c>
      <c r="N26" s="1587">
        <f>J26+35</f>
        <v>42870</v>
      </c>
      <c r="O26" s="1588"/>
    </row>
    <row r="27" spans="1:18" ht="19.899999999999999" customHeight="1">
      <c r="A27" s="1564"/>
      <c r="B27" s="1170"/>
      <c r="C27" s="109" t="str">
        <f>VLOOKUP(B26,'ships name'!A:C,3,FALSE)</f>
        <v>中远葡萄牙</v>
      </c>
      <c r="D27" s="1170"/>
      <c r="E27" s="1170"/>
      <c r="F27" s="1170"/>
      <c r="G27" s="1170"/>
      <c r="H27" s="1504"/>
      <c r="I27" s="1231"/>
      <c r="J27" s="1227"/>
      <c r="K27" s="1578"/>
      <c r="L27" s="1582"/>
      <c r="M27" s="1156"/>
      <c r="N27" s="1156"/>
      <c r="O27" s="1238"/>
    </row>
    <row r="28" spans="1:18" ht="19.899999999999999" customHeight="1">
      <c r="A28" s="1560">
        <f>A12+1</f>
        <v>16</v>
      </c>
      <c r="B28" s="1157" t="s">
        <v>351</v>
      </c>
      <c r="C28" s="110" t="str">
        <f>VLOOKUP(B28,'ships name'!A:C,2,FALSE)</f>
        <v xml:space="preserve">COSCO NETHERLANDS </v>
      </c>
      <c r="D28" s="1170" t="str">
        <f>TEXT(LEFT(F28,3)-1,"000")&amp;"E"</f>
        <v>003E</v>
      </c>
      <c r="E28" s="1170"/>
      <c r="F28" s="1555" t="s">
        <v>352</v>
      </c>
      <c r="G28" s="1170"/>
      <c r="H28" s="1504">
        <f>H26+7</f>
        <v>42841</v>
      </c>
      <c r="I28" s="1156">
        <f>I26+7</f>
        <v>42842</v>
      </c>
      <c r="J28" s="1238">
        <f>J26+7</f>
        <v>42842</v>
      </c>
      <c r="K28" s="1577">
        <f>J28+6</f>
        <v>42848</v>
      </c>
      <c r="L28" s="1583">
        <f>J28+27</f>
        <v>42869</v>
      </c>
      <c r="M28" s="1155">
        <f>J28+32</f>
        <v>42874</v>
      </c>
      <c r="N28" s="1155">
        <f>J28+35</f>
        <v>42877</v>
      </c>
      <c r="O28" s="1428"/>
    </row>
    <row r="29" spans="1:18" ht="19.899999999999999" customHeight="1">
      <c r="A29" s="1561"/>
      <c r="B29" s="1170"/>
      <c r="C29" s="109" t="str">
        <f>VLOOKUP(B28,'ships name'!A:C,3,FALSE)</f>
        <v>中远荷兰</v>
      </c>
      <c r="D29" s="1170"/>
      <c r="E29" s="1170"/>
      <c r="F29" s="1170"/>
      <c r="G29" s="1170"/>
      <c r="H29" s="1504"/>
      <c r="I29" s="1231"/>
      <c r="J29" s="1227"/>
      <c r="K29" s="1578"/>
      <c r="L29" s="1582"/>
      <c r="M29" s="1156"/>
      <c r="N29" s="1156"/>
      <c r="O29" s="1238"/>
    </row>
    <row r="30" spans="1:18" ht="19.899999999999999" customHeight="1">
      <c r="A30" s="1560">
        <f>A14+1</f>
        <v>17</v>
      </c>
      <c r="B30" s="1170" t="s">
        <v>353</v>
      </c>
      <c r="C30" s="110" t="str">
        <f>VLOOKUP(B30,'ships name'!A:C,2,FALSE)</f>
        <v xml:space="preserve">CSCL SATURN </v>
      </c>
      <c r="D30" s="1170" t="str">
        <f>TEXT(LEFT(F30,3)-1,"000")&amp;"E"</f>
        <v>050E</v>
      </c>
      <c r="E30" s="1170"/>
      <c r="F30" s="1555" t="s">
        <v>354</v>
      </c>
      <c r="G30" s="1170"/>
      <c r="H30" s="1504">
        <f>H28+7</f>
        <v>42848</v>
      </c>
      <c r="I30" s="1156">
        <f>I28+7</f>
        <v>42849</v>
      </c>
      <c r="J30" s="1238">
        <f>J28+7</f>
        <v>42849</v>
      </c>
      <c r="K30" s="1577">
        <f>J30+6</f>
        <v>42855</v>
      </c>
      <c r="L30" s="1583">
        <f>J30+27</f>
        <v>42876</v>
      </c>
      <c r="M30" s="1155">
        <f>J30+32</f>
        <v>42881</v>
      </c>
      <c r="N30" s="1155">
        <f>J30+35</f>
        <v>42884</v>
      </c>
      <c r="O30" s="1428"/>
    </row>
    <row r="31" spans="1:18" ht="19.899999999999999" customHeight="1">
      <c r="A31" s="1561"/>
      <c r="B31" s="1170"/>
      <c r="C31" s="109" t="str">
        <f>VLOOKUP(B30,'ships name'!A:C,3,FALSE)</f>
        <v>中海土星</v>
      </c>
      <c r="D31" s="1170"/>
      <c r="E31" s="1170"/>
      <c r="F31" s="1170"/>
      <c r="G31" s="1170"/>
      <c r="H31" s="1504"/>
      <c r="I31" s="1231"/>
      <c r="J31" s="1227"/>
      <c r="K31" s="1578"/>
      <c r="L31" s="1582"/>
      <c r="M31" s="1156"/>
      <c r="N31" s="1156"/>
      <c r="O31" s="1238"/>
    </row>
    <row r="32" spans="1:18" ht="19.899999999999999" customHeight="1">
      <c r="A32" s="1560">
        <f>A16+1</f>
        <v>18</v>
      </c>
      <c r="B32" s="1170" t="s">
        <v>27</v>
      </c>
      <c r="C32" s="110" t="str">
        <f>VLOOKUP(B32,'ships name'!A:C,2,FALSE)</f>
        <v>TO BE ADVISED</v>
      </c>
      <c r="D32" s="1170" t="str">
        <f>TEXT(LEFT(F32,3)-1,"000")&amp;"E"</f>
        <v>052E</v>
      </c>
      <c r="E32" s="1170"/>
      <c r="F32" s="1555" t="s">
        <v>355</v>
      </c>
      <c r="G32" s="1170"/>
      <c r="H32" s="1504">
        <f>H30+7</f>
        <v>42855</v>
      </c>
      <c r="I32" s="1156">
        <f>I30+7</f>
        <v>42856</v>
      </c>
      <c r="J32" s="1238">
        <f>J30+7</f>
        <v>42856</v>
      </c>
      <c r="K32" s="1577">
        <f>J32+6</f>
        <v>42862</v>
      </c>
      <c r="L32" s="1583">
        <f>J32+27</f>
        <v>42883</v>
      </c>
      <c r="M32" s="1155">
        <f>J32+32</f>
        <v>42888</v>
      </c>
      <c r="N32" s="1155">
        <f>J32+35</f>
        <v>42891</v>
      </c>
      <c r="O32" s="1428"/>
    </row>
    <row r="33" spans="1:18" ht="19.899999999999999" customHeight="1">
      <c r="A33" s="1561"/>
      <c r="B33" s="1170"/>
      <c r="C33" s="109" t="str">
        <f>VLOOKUP(B32,'ships name'!A:C,3,FALSE)</f>
        <v>TO BE ADVISED</v>
      </c>
      <c r="D33" s="1170"/>
      <c r="E33" s="1170"/>
      <c r="F33" s="1170"/>
      <c r="G33" s="1170"/>
      <c r="H33" s="1504"/>
      <c r="I33" s="1231"/>
      <c r="J33" s="1227"/>
      <c r="K33" s="1578"/>
      <c r="L33" s="1582"/>
      <c r="M33" s="1156"/>
      <c r="N33" s="1156"/>
      <c r="O33" s="1238"/>
    </row>
    <row r="34" spans="1:18" ht="19.899999999999999" customHeight="1">
      <c r="A34" s="1560">
        <f>A18+1</f>
        <v>19</v>
      </c>
      <c r="B34" s="1170" t="s">
        <v>356</v>
      </c>
      <c r="C34" s="110" t="str">
        <f>VLOOKUP(B34,'ships name'!A:C,2,FALSE)</f>
        <v>COSCO BELGIUM</v>
      </c>
      <c r="D34" s="1163" t="str">
        <f>TEXT(LEFT(F34,3)-1,"000")&amp;"E"</f>
        <v>054E</v>
      </c>
      <c r="E34" s="1170"/>
      <c r="F34" s="1500" t="s">
        <v>357</v>
      </c>
      <c r="G34" s="1170"/>
      <c r="H34" s="1504">
        <f>H32+7</f>
        <v>42862</v>
      </c>
      <c r="I34" s="1231">
        <f>I32+7</f>
        <v>42863</v>
      </c>
      <c r="J34" s="1227">
        <f>J32+7</f>
        <v>42863</v>
      </c>
      <c r="K34" s="1577">
        <f>J34+6</f>
        <v>42869</v>
      </c>
      <c r="L34" s="1583">
        <f>J34+27</f>
        <v>42890</v>
      </c>
      <c r="M34" s="1155">
        <f>J34+32</f>
        <v>42895</v>
      </c>
      <c r="N34" s="1155">
        <f>J34+35</f>
        <v>42898</v>
      </c>
      <c r="O34" s="1589"/>
    </row>
    <row r="35" spans="1:18" ht="19.899999999999999" customHeight="1">
      <c r="A35" s="1562"/>
      <c r="B35" s="1206"/>
      <c r="C35" s="111" t="str">
        <f>VLOOKUP(B34,'ships name'!A:C,3,FALSE)</f>
        <v>中远比利时</v>
      </c>
      <c r="D35" s="1166"/>
      <c r="E35" s="1206"/>
      <c r="F35" s="1206"/>
      <c r="G35" s="1206"/>
      <c r="H35" s="1505"/>
      <c r="I35" s="1502"/>
      <c r="J35" s="1241"/>
      <c r="K35" s="1579"/>
      <c r="L35" s="1584"/>
      <c r="M35" s="1217"/>
      <c r="N35" s="1217"/>
      <c r="O35" s="1590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187" t="s">
        <v>358</v>
      </c>
      <c r="B37" s="1188"/>
      <c r="C37" s="1188"/>
      <c r="D37" s="1216" t="s">
        <v>3089</v>
      </c>
      <c r="E37" s="1216"/>
      <c r="F37" s="1216"/>
      <c r="G37" s="1216"/>
      <c r="H37" s="1216" t="s">
        <v>3087</v>
      </c>
      <c r="I37" s="1216"/>
      <c r="J37" s="1216"/>
      <c r="K37" s="143"/>
      <c r="L37" s="1191" t="s">
        <v>2</v>
      </c>
      <c r="M37" s="1192"/>
      <c r="N37" s="1192"/>
      <c r="O37" s="1192"/>
      <c r="P37" s="1242"/>
    </row>
    <row r="38" spans="1:18" ht="19.899999999999999" customHeight="1">
      <c r="A38" s="1109" t="s">
        <v>3</v>
      </c>
      <c r="B38" s="1093" t="s">
        <v>4</v>
      </c>
      <c r="C38" s="1093" t="s">
        <v>5</v>
      </c>
      <c r="D38" s="1093" t="s">
        <v>6</v>
      </c>
      <c r="E38" s="1093"/>
      <c r="F38" s="1093"/>
      <c r="G38" s="1093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109"/>
      <c r="B39" s="1093"/>
      <c r="C39" s="1093"/>
      <c r="D39" s="1093" t="s">
        <v>121</v>
      </c>
      <c r="E39" s="1093"/>
      <c r="F39" s="1093" t="s">
        <v>122</v>
      </c>
      <c r="G39" s="1093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491"/>
      <c r="B40" s="1487"/>
      <c r="C40" s="1487"/>
      <c r="D40" s="1487"/>
      <c r="E40" s="1487"/>
      <c r="F40" s="1487"/>
      <c r="G40" s="1487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210">
        <f>A10</f>
        <v>14</v>
      </c>
      <c r="B41" s="1213" t="s">
        <v>362</v>
      </c>
      <c r="C41" s="108" t="str">
        <f>VLOOKUP(B41,'ships name'!A:C,2,FALSE)</f>
        <v>CMA CGM AMERIGO VESPUCCI</v>
      </c>
      <c r="D41" s="1170" t="str">
        <f>TEXT(LEFT(F41,3)-1,"000")&amp;"E"</f>
        <v>010E</v>
      </c>
      <c r="E41" s="1170"/>
      <c r="F41" s="1559" t="s">
        <v>363</v>
      </c>
      <c r="G41" s="1157"/>
      <c r="H41" s="1156">
        <f>I41-1</f>
        <v>42829</v>
      </c>
      <c r="I41" s="1156">
        <f>J41-1</f>
        <v>42830</v>
      </c>
      <c r="J41" s="1238">
        <v>42831</v>
      </c>
      <c r="K41" s="1580">
        <f>J41+10</f>
        <v>42841</v>
      </c>
      <c r="L41" s="1581">
        <f>J41+30</f>
        <v>42861</v>
      </c>
      <c r="M41" s="1587">
        <f>J41+32</f>
        <v>42863</v>
      </c>
      <c r="N41" s="1587">
        <f>J41+34</f>
        <v>42865</v>
      </c>
      <c r="O41" s="1591">
        <f>J41+38</f>
        <v>42869</v>
      </c>
      <c r="P41" s="1588">
        <f>J41+47</f>
        <v>42878</v>
      </c>
    </row>
    <row r="42" spans="1:18" ht="19.899999999999999" customHeight="1">
      <c r="A42" s="1207"/>
      <c r="B42" s="1170"/>
      <c r="C42" s="109" t="str">
        <f>VLOOKUP(B41,'ships name'!A:C,3,FALSE)</f>
        <v>达飞韦斯普奇</v>
      </c>
      <c r="D42" s="1170"/>
      <c r="E42" s="1170"/>
      <c r="F42" s="1170"/>
      <c r="G42" s="1170"/>
      <c r="H42" s="1231"/>
      <c r="I42" s="1231"/>
      <c r="J42" s="1227"/>
      <c r="K42" s="1578"/>
      <c r="L42" s="1582"/>
      <c r="M42" s="1156"/>
      <c r="N42" s="1156"/>
      <c r="O42" s="1507"/>
      <c r="P42" s="1238"/>
    </row>
    <row r="43" spans="1:18" ht="19.899999999999999" customHeight="1">
      <c r="A43" s="1210" t="str">
        <f>A12</f>
        <v>15</v>
      </c>
      <c r="B43" s="1157" t="s">
        <v>364</v>
      </c>
      <c r="C43" s="110" t="str">
        <f>VLOOKUP(B43,'ships name'!A:C,2,FALSE)</f>
        <v>CMA CGM ALASKA</v>
      </c>
      <c r="D43" s="1170" t="str">
        <f>TEXT(LEFT(F43,3)-1,"000")&amp;"E"</f>
        <v>012E</v>
      </c>
      <c r="E43" s="1170"/>
      <c r="F43" s="1555" t="s">
        <v>341</v>
      </c>
      <c r="G43" s="1157"/>
      <c r="H43" s="1380">
        <f>H41+7</f>
        <v>42836</v>
      </c>
      <c r="I43" s="1380">
        <f>H43+1</f>
        <v>42837</v>
      </c>
      <c r="J43" s="1428">
        <f>J41+7</f>
        <v>42838</v>
      </c>
      <c r="K43" s="1577">
        <f>J43+10</f>
        <v>42848</v>
      </c>
      <c r="L43" s="1583">
        <f>J43+30</f>
        <v>42868</v>
      </c>
      <c r="M43" s="1155">
        <f>J43+32</f>
        <v>42870</v>
      </c>
      <c r="N43" s="1155">
        <f>J43+34</f>
        <v>42872</v>
      </c>
      <c r="O43" s="1380">
        <f>J43+38</f>
        <v>42876</v>
      </c>
      <c r="P43" s="1428">
        <f>J43+47</f>
        <v>42885</v>
      </c>
    </row>
    <row r="44" spans="1:18" ht="19.899999999999999" customHeight="1">
      <c r="A44" s="1207"/>
      <c r="B44" s="1170"/>
      <c r="C44" s="109">
        <f>VLOOKUP(B43,'ships name'!A:C,3,FALSE)</f>
        <v>0</v>
      </c>
      <c r="D44" s="1170"/>
      <c r="E44" s="1170"/>
      <c r="F44" s="1170"/>
      <c r="G44" s="1170"/>
      <c r="H44" s="1507"/>
      <c r="I44" s="1507"/>
      <c r="J44" s="1238"/>
      <c r="K44" s="1578"/>
      <c r="L44" s="1582"/>
      <c r="M44" s="1156"/>
      <c r="N44" s="1156"/>
      <c r="O44" s="1507"/>
      <c r="P44" s="1238"/>
    </row>
    <row r="45" spans="1:18" ht="19.899999999999999" customHeight="1">
      <c r="A45" s="1210" t="str">
        <f>A14</f>
        <v>16</v>
      </c>
      <c r="B45" s="1157" t="s">
        <v>365</v>
      </c>
      <c r="C45" s="110" t="str">
        <f>VLOOKUP(B45,'ships name'!A:C,2,FALSE)</f>
        <v>CMA CGM LAPEROUSE</v>
      </c>
      <c r="D45" s="1170" t="str">
        <f>TEXT(LEFT(F45,3)-1,"000")&amp;"E"</f>
        <v>014E</v>
      </c>
      <c r="E45" s="1170"/>
      <c r="F45" s="1157" t="s">
        <v>366</v>
      </c>
      <c r="G45" s="1231"/>
      <c r="H45" s="1380">
        <f>H43+7</f>
        <v>42843</v>
      </c>
      <c r="I45" s="1380">
        <f>H45+1</f>
        <v>42844</v>
      </c>
      <c r="J45" s="1428">
        <f>J43+7</f>
        <v>42845</v>
      </c>
      <c r="K45" s="1577">
        <f>J45+10</f>
        <v>42855</v>
      </c>
      <c r="L45" s="1155">
        <f>J45+30</f>
        <v>42875</v>
      </c>
      <c r="M45" s="1155">
        <f>J45+32</f>
        <v>42877</v>
      </c>
      <c r="N45" s="1155">
        <f>J45+34</f>
        <v>42879</v>
      </c>
      <c r="O45" s="1380">
        <f>J45+38</f>
        <v>42883</v>
      </c>
      <c r="P45" s="1428">
        <f>J45+47</f>
        <v>42892</v>
      </c>
    </row>
    <row r="46" spans="1:18" ht="19.899999999999999" customHeight="1">
      <c r="A46" s="1207"/>
      <c r="B46" s="1170"/>
      <c r="C46" s="109" t="str">
        <f>VLOOKUP(B45,'ships name'!A:C,3,FALSE)</f>
        <v>达飞拉彼鲁兹</v>
      </c>
      <c r="D46" s="1170"/>
      <c r="E46" s="1170"/>
      <c r="F46" s="1170"/>
      <c r="G46" s="1231"/>
      <c r="H46" s="1507"/>
      <c r="I46" s="1507"/>
      <c r="J46" s="1238"/>
      <c r="K46" s="1578"/>
      <c r="L46" s="1156"/>
      <c r="M46" s="1156"/>
      <c r="N46" s="1156"/>
      <c r="O46" s="1507"/>
      <c r="P46" s="1238"/>
    </row>
    <row r="47" spans="1:18" ht="19.899999999999999" customHeight="1">
      <c r="A47" s="1210" t="str">
        <f>A16</f>
        <v>17</v>
      </c>
      <c r="B47" s="1157"/>
      <c r="C47" s="110" t="e">
        <f>VLOOKUP(B47,'ships name'!A:C,2,FALSE)</f>
        <v>#N/A</v>
      </c>
      <c r="D47" s="1170" t="str">
        <f>TEXT(LEFT(F47,3)-1,"000")&amp;"E"</f>
        <v>017E</v>
      </c>
      <c r="E47" s="1170"/>
      <c r="F47" s="1157" t="s">
        <v>367</v>
      </c>
      <c r="G47" s="1231"/>
      <c r="H47" s="1380">
        <f>H45+7</f>
        <v>42850</v>
      </c>
      <c r="I47" s="1380">
        <f>H47+1</f>
        <v>42851</v>
      </c>
      <c r="J47" s="1428">
        <f>J45+7</f>
        <v>42852</v>
      </c>
      <c r="K47" s="1577">
        <f>J47+10</f>
        <v>42862</v>
      </c>
      <c r="L47" s="1155">
        <f>J47+30</f>
        <v>42882</v>
      </c>
      <c r="M47" s="1155">
        <f>J47+32</f>
        <v>42884</v>
      </c>
      <c r="N47" s="1155">
        <f>J47+34</f>
        <v>42886</v>
      </c>
      <c r="O47" s="1380">
        <f>J47+38</f>
        <v>42890</v>
      </c>
      <c r="P47" s="1428">
        <f>J47+47</f>
        <v>42899</v>
      </c>
    </row>
    <row r="48" spans="1:18" ht="19.899999999999999" customHeight="1">
      <c r="A48" s="1207"/>
      <c r="B48" s="1170"/>
      <c r="C48" s="109" t="e">
        <f>VLOOKUP(B47,'ships name'!A:C,3,FALSE)</f>
        <v>#N/A</v>
      </c>
      <c r="D48" s="1170"/>
      <c r="E48" s="1170"/>
      <c r="F48" s="1170"/>
      <c r="G48" s="1231"/>
      <c r="H48" s="1507"/>
      <c r="I48" s="1507"/>
      <c r="J48" s="1238"/>
      <c r="K48" s="1578"/>
      <c r="L48" s="1156"/>
      <c r="M48" s="1156"/>
      <c r="N48" s="1156"/>
      <c r="O48" s="1507"/>
      <c r="P48" s="1238"/>
    </row>
    <row r="49" spans="1:17" ht="19.899999999999999" customHeight="1">
      <c r="A49" s="1210" t="str">
        <f>A18</f>
        <v>18</v>
      </c>
      <c r="B49" s="1157" t="s">
        <v>368</v>
      </c>
      <c r="C49" s="110" t="str">
        <f>VLOOKUP(B49,'ships name'!A:C,2,FALSE)</f>
        <v>APL Merlion</v>
      </c>
      <c r="D49" s="1163" t="str">
        <f>TEXT(LEFT(F49,3)-1,"000")&amp;"E"</f>
        <v>017E</v>
      </c>
      <c r="E49" s="1170"/>
      <c r="F49" s="1500" t="s">
        <v>367</v>
      </c>
      <c r="G49" s="1170"/>
      <c r="H49" s="1231">
        <f>H47+7</f>
        <v>42857</v>
      </c>
      <c r="I49" s="1231">
        <f>H49+1</f>
        <v>42858</v>
      </c>
      <c r="J49" s="1227">
        <f>J47+7</f>
        <v>42859</v>
      </c>
      <c r="K49" s="1577">
        <f>J49+10</f>
        <v>42869</v>
      </c>
      <c r="L49" s="1585">
        <f>J49+30</f>
        <v>42889</v>
      </c>
      <c r="M49" s="1155">
        <f>J49+32</f>
        <v>42891</v>
      </c>
      <c r="N49" s="1155">
        <f>J49+34</f>
        <v>42893</v>
      </c>
      <c r="O49" s="1380">
        <f>J49+38</f>
        <v>42897</v>
      </c>
      <c r="P49" s="1428">
        <f>J49+47</f>
        <v>42906</v>
      </c>
    </row>
    <row r="50" spans="1:17" ht="19.899999999999999" customHeight="1" thickBot="1">
      <c r="A50" s="1207"/>
      <c r="B50" s="1206"/>
      <c r="C50" s="111" t="str">
        <f>VLOOKUP(B49,'ships name'!A:C,3,FALSE)</f>
        <v>美总默林</v>
      </c>
      <c r="D50" s="1166"/>
      <c r="E50" s="1206"/>
      <c r="F50" s="1206"/>
      <c r="G50" s="1206"/>
      <c r="H50" s="1502"/>
      <c r="I50" s="1502"/>
      <c r="J50" s="1241"/>
      <c r="K50" s="1579"/>
      <c r="L50" s="1586"/>
      <c r="M50" s="1217"/>
      <c r="N50" s="1217"/>
      <c r="O50" s="1511"/>
      <c r="P50" s="1590"/>
    </row>
    <row r="51" spans="1:17" ht="19.899999999999999" customHeight="1" thickBot="1"/>
    <row r="52" spans="1:17" s="100" customFormat="1" ht="25.9" customHeight="1">
      <c r="A52" s="1187" t="s">
        <v>369</v>
      </c>
      <c r="B52" s="1188"/>
      <c r="C52" s="1188"/>
      <c r="D52" s="1216" t="s">
        <v>3088</v>
      </c>
      <c r="E52" s="1216"/>
      <c r="F52" s="1216"/>
      <c r="G52" s="1216"/>
      <c r="H52" s="1216" t="s">
        <v>3087</v>
      </c>
      <c r="I52" s="1216"/>
      <c r="J52" s="1216"/>
      <c r="K52" s="150"/>
      <c r="L52" s="1552" t="s">
        <v>2</v>
      </c>
      <c r="M52" s="1553"/>
      <c r="N52" s="1553"/>
      <c r="O52" s="1554"/>
      <c r="Q52" s="100">
        <v>1</v>
      </c>
    </row>
    <row r="53" spans="1:17" ht="19.899999999999999" customHeight="1">
      <c r="A53" s="1109" t="s">
        <v>3</v>
      </c>
      <c r="B53" s="1093" t="s">
        <v>4</v>
      </c>
      <c r="C53" s="1093" t="s">
        <v>5</v>
      </c>
      <c r="D53" s="1093" t="s">
        <v>6</v>
      </c>
      <c r="E53" s="1093"/>
      <c r="F53" s="1093"/>
      <c r="G53" s="1093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109"/>
      <c r="B54" s="1093"/>
      <c r="C54" s="1093"/>
      <c r="D54" s="1093" t="s">
        <v>121</v>
      </c>
      <c r="E54" s="1093" t="s">
        <v>29</v>
      </c>
      <c r="F54" s="1093" t="s">
        <v>122</v>
      </c>
      <c r="G54" s="1093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491"/>
      <c r="B55" s="1487"/>
      <c r="C55" s="1487"/>
      <c r="D55" s="1487"/>
      <c r="E55" s="1487"/>
      <c r="F55" s="1487"/>
      <c r="G55" s="1487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210">
        <v>14</v>
      </c>
      <c r="B56" s="1213" t="s">
        <v>374</v>
      </c>
      <c r="C56" s="108" t="e">
        <f>VLOOKUP(B56,'ships name'!A:C,2,FALSE)</f>
        <v>#N/A</v>
      </c>
      <c r="D56" s="1213"/>
      <c r="E56" s="1213"/>
      <c r="F56" s="1499" t="s">
        <v>363</v>
      </c>
      <c r="G56" s="1170"/>
      <c r="H56" s="1231">
        <f>I56-1</f>
        <v>42828</v>
      </c>
      <c r="I56" s="1156">
        <f>J56-2</f>
        <v>42829</v>
      </c>
      <c r="J56" s="1238">
        <v>42831</v>
      </c>
      <c r="K56" s="1577">
        <f>J56+7</f>
        <v>42838</v>
      </c>
      <c r="L56" s="1583">
        <f>J56+29</f>
        <v>42860</v>
      </c>
      <c r="M56" s="1155">
        <f>J56+33</f>
        <v>42864</v>
      </c>
      <c r="N56" s="1155">
        <f>J56+37</f>
        <v>42868</v>
      </c>
      <c r="O56" s="1428">
        <f>J56+27</f>
        <v>42858</v>
      </c>
    </row>
    <row r="57" spans="1:17" ht="19.899999999999999" customHeight="1">
      <c r="A57" s="1207"/>
      <c r="B57" s="1170"/>
      <c r="C57" s="109" t="e">
        <f>VLOOKUP(B56,'ships name'!A:C,3,FALSE)</f>
        <v>#N/A</v>
      </c>
      <c r="D57" s="1163"/>
      <c r="E57" s="1163"/>
      <c r="F57" s="1555"/>
      <c r="G57" s="1170"/>
      <c r="H57" s="1231"/>
      <c r="I57" s="1231"/>
      <c r="J57" s="1227"/>
      <c r="K57" s="1578"/>
      <c r="L57" s="1582"/>
      <c r="M57" s="1156"/>
      <c r="N57" s="1156"/>
      <c r="O57" s="1238"/>
    </row>
    <row r="58" spans="1:17" ht="19.899999999999999" customHeight="1">
      <c r="A58" s="1210">
        <v>15</v>
      </c>
      <c r="B58" s="1170"/>
      <c r="C58" s="110" t="e">
        <f>VLOOKUP(B58,'ships name'!A:C,2,FALSE)</f>
        <v>#N/A</v>
      </c>
      <c r="D58" s="1170"/>
      <c r="E58" s="1170"/>
      <c r="F58" s="1500"/>
      <c r="G58" s="1170"/>
      <c r="H58" s="1231">
        <f>H56+7</f>
        <v>42835</v>
      </c>
      <c r="I58" s="1156">
        <f>H58+1</f>
        <v>42836</v>
      </c>
      <c r="J58" s="1238">
        <f>J56+7</f>
        <v>42838</v>
      </c>
      <c r="K58" s="1577">
        <f>J58+7</f>
        <v>42845</v>
      </c>
      <c r="L58" s="1583">
        <f>J58+29</f>
        <v>42867</v>
      </c>
      <c r="M58" s="1155">
        <f>J58+33</f>
        <v>42871</v>
      </c>
      <c r="N58" s="1155">
        <f>J58+37</f>
        <v>42875</v>
      </c>
      <c r="O58" s="1428">
        <f>J58+27</f>
        <v>42865</v>
      </c>
    </row>
    <row r="59" spans="1:17" ht="19.899999999999999" customHeight="1">
      <c r="A59" s="1207"/>
      <c r="B59" s="1170"/>
      <c r="C59" s="109" t="e">
        <f>VLOOKUP(B58,'ships name'!A:C,3,FALSE)</f>
        <v>#N/A</v>
      </c>
      <c r="D59" s="1170"/>
      <c r="E59" s="1170"/>
      <c r="F59" s="1170"/>
      <c r="G59" s="1170"/>
      <c r="H59" s="1231"/>
      <c r="I59" s="1231"/>
      <c r="J59" s="1227"/>
      <c r="K59" s="1578"/>
      <c r="L59" s="1582"/>
      <c r="M59" s="1156"/>
      <c r="N59" s="1156"/>
      <c r="O59" s="1238"/>
    </row>
    <row r="60" spans="1:17" ht="19.899999999999999" customHeight="1">
      <c r="A60" s="1210">
        <v>16</v>
      </c>
      <c r="B60" s="1170"/>
      <c r="C60" s="110" t="e">
        <f>VLOOKUP(B60,'ships name'!A:C,2,FALSE)</f>
        <v>#N/A</v>
      </c>
      <c r="D60" s="1170"/>
      <c r="E60" s="1170"/>
      <c r="F60" s="1500"/>
      <c r="G60" s="1170"/>
      <c r="H60" s="1231">
        <f>H58+7</f>
        <v>42842</v>
      </c>
      <c r="I60" s="1156">
        <f>H60+1</f>
        <v>42843</v>
      </c>
      <c r="J60" s="1238">
        <f>J58+7</f>
        <v>42845</v>
      </c>
      <c r="K60" s="1577">
        <f>J60+7</f>
        <v>42852</v>
      </c>
      <c r="L60" s="1583">
        <f>J60+29</f>
        <v>42874</v>
      </c>
      <c r="M60" s="1155">
        <f>J60+33</f>
        <v>42878</v>
      </c>
      <c r="N60" s="1155">
        <f>J60+37</f>
        <v>42882</v>
      </c>
      <c r="O60" s="1428">
        <f>J60+27</f>
        <v>42872</v>
      </c>
    </row>
    <row r="61" spans="1:17" ht="19.899999999999999" customHeight="1">
      <c r="A61" s="1207"/>
      <c r="B61" s="1170"/>
      <c r="C61" s="109" t="e">
        <f>VLOOKUP(B60,'ships name'!A:C,3,FALSE)</f>
        <v>#N/A</v>
      </c>
      <c r="D61" s="1170"/>
      <c r="E61" s="1170"/>
      <c r="F61" s="1170"/>
      <c r="G61" s="1170"/>
      <c r="H61" s="1231"/>
      <c r="I61" s="1231"/>
      <c r="J61" s="1227"/>
      <c r="K61" s="1578"/>
      <c r="L61" s="1582"/>
      <c r="M61" s="1156"/>
      <c r="N61" s="1156"/>
      <c r="O61" s="1238"/>
    </row>
    <row r="62" spans="1:17" ht="19.899999999999999" customHeight="1">
      <c r="A62" s="1210">
        <v>17</v>
      </c>
      <c r="B62" s="1170"/>
      <c r="C62" s="110" t="e">
        <f>VLOOKUP(B62,'ships name'!A:C,2,FALSE)</f>
        <v>#N/A</v>
      </c>
      <c r="D62" s="1170"/>
      <c r="E62" s="1170"/>
      <c r="F62" s="1500"/>
      <c r="G62" s="1170"/>
      <c r="H62" s="1231">
        <f>H60+7</f>
        <v>42849</v>
      </c>
      <c r="I62" s="1156">
        <f>H62+1</f>
        <v>42850</v>
      </c>
      <c r="J62" s="1238">
        <f>J60+7</f>
        <v>42852</v>
      </c>
      <c r="K62" s="1577">
        <f>J62+7</f>
        <v>42859</v>
      </c>
      <c r="L62" s="1583">
        <f>J62+29</f>
        <v>42881</v>
      </c>
      <c r="M62" s="1155">
        <f>J62+33</f>
        <v>42885</v>
      </c>
      <c r="N62" s="1155">
        <f>J62+37</f>
        <v>42889</v>
      </c>
      <c r="O62" s="1428">
        <f>J62+27</f>
        <v>42879</v>
      </c>
    </row>
    <row r="63" spans="1:17" ht="19.899999999999999" customHeight="1">
      <c r="A63" s="1207"/>
      <c r="B63" s="1170"/>
      <c r="C63" s="109" t="e">
        <f>VLOOKUP(B62,'ships name'!A:C,3,FALSE)</f>
        <v>#N/A</v>
      </c>
      <c r="D63" s="1170"/>
      <c r="E63" s="1170"/>
      <c r="F63" s="1170"/>
      <c r="G63" s="1170"/>
      <c r="H63" s="1231"/>
      <c r="I63" s="1231"/>
      <c r="J63" s="1227"/>
      <c r="K63" s="1578"/>
      <c r="L63" s="1582"/>
      <c r="M63" s="1156"/>
      <c r="N63" s="1156"/>
      <c r="O63" s="1238"/>
    </row>
    <row r="64" spans="1:17" ht="19.899999999999999" customHeight="1">
      <c r="A64" s="1210">
        <v>18</v>
      </c>
      <c r="B64" s="1170"/>
      <c r="C64" s="110" t="e">
        <f>VLOOKUP(B64,'ships name'!A:C,2,FALSE)</f>
        <v>#N/A</v>
      </c>
      <c r="D64" s="1157"/>
      <c r="E64" s="1157"/>
      <c r="F64" s="1500"/>
      <c r="G64" s="1170"/>
      <c r="H64" s="1231">
        <f>H62+7</f>
        <v>42856</v>
      </c>
      <c r="I64" s="1231">
        <f>H64+1</f>
        <v>42857</v>
      </c>
      <c r="J64" s="1227">
        <f>J62+7</f>
        <v>42859</v>
      </c>
      <c r="K64" s="1577">
        <f>J64+7</f>
        <v>42866</v>
      </c>
      <c r="L64" s="1583">
        <f>J64+29</f>
        <v>42888</v>
      </c>
      <c r="M64" s="1155">
        <f>J64+33</f>
        <v>42892</v>
      </c>
      <c r="N64" s="1155">
        <f>J64+37</f>
        <v>42896</v>
      </c>
      <c r="O64" s="1428">
        <f>J64+27</f>
        <v>42886</v>
      </c>
    </row>
    <row r="65" spans="1:16" ht="19.899999999999999" customHeight="1" thickBot="1">
      <c r="A65" s="1207"/>
      <c r="B65" s="1206"/>
      <c r="C65" s="111" t="e">
        <f>VLOOKUP(B64,'ships name'!A:C,3,FALSE)</f>
        <v>#N/A</v>
      </c>
      <c r="D65" s="1206"/>
      <c r="E65" s="1206"/>
      <c r="F65" s="1206"/>
      <c r="G65" s="1206"/>
      <c r="H65" s="1502"/>
      <c r="I65" s="1502"/>
      <c r="J65" s="1241"/>
      <c r="K65" s="1578"/>
      <c r="L65" s="1582"/>
      <c r="M65" s="1156"/>
      <c r="N65" s="1156"/>
      <c r="O65" s="1238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57" t="s">
        <v>375</v>
      </c>
      <c r="B67" s="1558"/>
      <c r="C67" s="1558"/>
      <c r="D67" s="1569" t="s">
        <v>3086</v>
      </c>
      <c r="E67" s="1216"/>
      <c r="F67" s="1216"/>
      <c r="G67" s="1216"/>
      <c r="H67" s="1569" t="s">
        <v>3087</v>
      </c>
      <c r="I67" s="1216"/>
      <c r="J67" s="1216"/>
      <c r="K67" s="143"/>
      <c r="L67" s="1191" t="s">
        <v>2</v>
      </c>
      <c r="M67" s="1192"/>
      <c r="N67" s="1192"/>
      <c r="O67" s="1192"/>
      <c r="P67" s="164"/>
    </row>
    <row r="68" spans="1:16" ht="19.899999999999999" customHeight="1">
      <c r="A68" s="1109" t="s">
        <v>3</v>
      </c>
      <c r="B68" s="1093" t="s">
        <v>4</v>
      </c>
      <c r="C68" s="1093" t="s">
        <v>5</v>
      </c>
      <c r="D68" s="1093" t="s">
        <v>6</v>
      </c>
      <c r="E68" s="1093"/>
      <c r="F68" s="1093"/>
      <c r="G68" s="1093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109"/>
      <c r="B69" s="1093"/>
      <c r="C69" s="1093"/>
      <c r="D69" s="1093" t="s">
        <v>121</v>
      </c>
      <c r="E69" s="1565" t="s">
        <v>376</v>
      </c>
      <c r="F69" s="1093" t="s">
        <v>122</v>
      </c>
      <c r="G69" s="1565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491"/>
      <c r="B70" s="1487"/>
      <c r="C70" s="1487"/>
      <c r="D70" s="1487"/>
      <c r="E70" s="1566"/>
      <c r="F70" s="1487"/>
      <c r="G70" s="1566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210">
        <f>A41</f>
        <v>14</v>
      </c>
      <c r="B71" s="1213" t="s">
        <v>380</v>
      </c>
      <c r="C71" s="108" t="str">
        <f>VLOOKUP(B71,'ships name'!A:C,2,FALSE)</f>
        <v>THALASSA MANA</v>
      </c>
      <c r="D71" s="1559"/>
      <c r="E71" s="1567" t="s">
        <v>29</v>
      </c>
      <c r="F71" s="1559" t="s">
        <v>367</v>
      </c>
      <c r="G71" s="1567"/>
      <c r="H71" s="1156">
        <f>I71-1</f>
        <v>42827</v>
      </c>
      <c r="I71" s="1156">
        <f>J71-1</f>
        <v>42828</v>
      </c>
      <c r="J71" s="1238">
        <v>42829</v>
      </c>
      <c r="K71" s="1577">
        <f>J71+12</f>
        <v>42841</v>
      </c>
      <c r="L71" s="1587">
        <f>J71+32</f>
        <v>42861</v>
      </c>
      <c r="M71" s="1587">
        <f>J71+35</f>
        <v>42864</v>
      </c>
      <c r="N71" s="1587">
        <f>J71+29</f>
        <v>42858</v>
      </c>
      <c r="O71" s="1591"/>
      <c r="P71" s="1350"/>
    </row>
    <row r="72" spans="1:16" ht="21" customHeight="1">
      <c r="A72" s="1207"/>
      <c r="B72" s="1170"/>
      <c r="C72" s="109" t="str">
        <f>VLOOKUP(B71,'ships name'!A:C,3,FALSE)</f>
        <v xml:space="preserve"> </v>
      </c>
      <c r="D72" s="1170"/>
      <c r="E72" s="1496"/>
      <c r="F72" s="1170"/>
      <c r="G72" s="1496"/>
      <c r="H72" s="1231"/>
      <c r="I72" s="1231"/>
      <c r="J72" s="1227"/>
      <c r="K72" s="1578"/>
      <c r="L72" s="1156"/>
      <c r="M72" s="1156"/>
      <c r="N72" s="1156"/>
      <c r="O72" s="1507"/>
      <c r="P72" s="1350"/>
    </row>
    <row r="73" spans="1:16" ht="21" customHeight="1">
      <c r="A73" s="1556" t="str">
        <f>A43</f>
        <v>15</v>
      </c>
      <c r="B73" s="1157" t="s">
        <v>381</v>
      </c>
      <c r="C73" s="110" t="e">
        <f>VLOOKUP(B73,'ships name'!A:C,2,FALSE)</f>
        <v>#N/A</v>
      </c>
      <c r="D73" s="1500"/>
      <c r="E73" s="1568"/>
      <c r="F73" s="1500" t="s">
        <v>382</v>
      </c>
      <c r="G73" s="1568"/>
      <c r="H73" s="1156">
        <f>I73-1</f>
        <v>42834</v>
      </c>
      <c r="I73" s="1156">
        <f t="shared" ref="I73:N73" si="0">I71+7</f>
        <v>42835</v>
      </c>
      <c r="J73" s="1238">
        <f t="shared" si="0"/>
        <v>42836</v>
      </c>
      <c r="K73" s="1577">
        <f>J73+12</f>
        <v>42848</v>
      </c>
      <c r="L73" s="1155">
        <f t="shared" si="0"/>
        <v>42868</v>
      </c>
      <c r="M73" s="1155">
        <f t="shared" si="0"/>
        <v>42871</v>
      </c>
      <c r="N73" s="1155">
        <f t="shared" si="0"/>
        <v>42865</v>
      </c>
      <c r="O73" s="1380"/>
      <c r="P73" s="1350"/>
    </row>
    <row r="74" spans="1:16" ht="21" customHeight="1">
      <c r="A74" s="1207"/>
      <c r="B74" s="1170"/>
      <c r="C74" s="109" t="e">
        <f>VLOOKUP(B73,'ships name'!A:C,3,FALSE)</f>
        <v>#N/A</v>
      </c>
      <c r="D74" s="1170"/>
      <c r="E74" s="1496"/>
      <c r="F74" s="1170"/>
      <c r="G74" s="1496"/>
      <c r="H74" s="1231"/>
      <c r="I74" s="1231"/>
      <c r="J74" s="1227"/>
      <c r="K74" s="1578"/>
      <c r="L74" s="1156"/>
      <c r="M74" s="1156"/>
      <c r="N74" s="1156"/>
      <c r="O74" s="1507"/>
      <c r="P74" s="1350"/>
    </row>
    <row r="75" spans="1:16" ht="21" customHeight="1">
      <c r="A75" s="1556" t="str">
        <f>A45</f>
        <v>16</v>
      </c>
      <c r="B75" s="1170" t="s">
        <v>3153</v>
      </c>
      <c r="C75" s="110" t="str">
        <f>VLOOKUP(B75,'ships name'!A:C,2,FALSE)</f>
        <v>TO BE ADVISED</v>
      </c>
      <c r="D75" s="1555"/>
      <c r="E75" s="1568"/>
      <c r="F75" s="1500"/>
      <c r="G75" s="1571"/>
      <c r="H75" s="1156">
        <f>I75-1</f>
        <v>42841</v>
      </c>
      <c r="I75" s="1156">
        <f t="shared" ref="I75:N75" si="1">I73+7</f>
        <v>42842</v>
      </c>
      <c r="J75" s="1238">
        <f t="shared" si="1"/>
        <v>42843</v>
      </c>
      <c r="K75" s="1577">
        <f>J75+12</f>
        <v>42855</v>
      </c>
      <c r="L75" s="1155">
        <f t="shared" si="1"/>
        <v>42875</v>
      </c>
      <c r="M75" s="1155">
        <f t="shared" si="1"/>
        <v>42878</v>
      </c>
      <c r="N75" s="1155">
        <f t="shared" si="1"/>
        <v>42872</v>
      </c>
      <c r="O75" s="1380"/>
      <c r="P75" s="1350"/>
    </row>
    <row r="76" spans="1:16" ht="21" customHeight="1">
      <c r="A76" s="1207"/>
      <c r="B76" s="1170"/>
      <c r="C76" s="109" t="str">
        <f>VLOOKUP(B75,'ships name'!A:C,3,FALSE)</f>
        <v>TO BE ADVISED</v>
      </c>
      <c r="D76" s="1170"/>
      <c r="E76" s="1496"/>
      <c r="F76" s="1170"/>
      <c r="G76" s="1496"/>
      <c r="H76" s="1231"/>
      <c r="I76" s="1231"/>
      <c r="J76" s="1227"/>
      <c r="K76" s="1578"/>
      <c r="L76" s="1156"/>
      <c r="M76" s="1156"/>
      <c r="N76" s="1156"/>
      <c r="O76" s="1507"/>
      <c r="P76" s="1350"/>
    </row>
    <row r="77" spans="1:16" ht="21" customHeight="1">
      <c r="A77" s="1556" t="str">
        <f>A47</f>
        <v>17</v>
      </c>
      <c r="B77" s="1170" t="s">
        <v>383</v>
      </c>
      <c r="C77" s="110" t="str">
        <f>VLOOKUP(B77,'ships name'!A:C,2,FALSE)</f>
        <v>TRITON</v>
      </c>
      <c r="D77" s="1500"/>
      <c r="E77" s="1568"/>
      <c r="F77" s="1500" t="s">
        <v>384</v>
      </c>
      <c r="G77" s="1568"/>
      <c r="H77" s="1156">
        <f>I77-1</f>
        <v>42848</v>
      </c>
      <c r="I77" s="1156">
        <f t="shared" ref="I77:N77" si="2">I75+7</f>
        <v>42849</v>
      </c>
      <c r="J77" s="1238">
        <f t="shared" si="2"/>
        <v>42850</v>
      </c>
      <c r="K77" s="1577">
        <f>J77+12</f>
        <v>42862</v>
      </c>
      <c r="L77" s="1155">
        <f t="shared" si="2"/>
        <v>42882</v>
      </c>
      <c r="M77" s="1155">
        <f t="shared" si="2"/>
        <v>42885</v>
      </c>
      <c r="N77" s="1155">
        <f t="shared" si="2"/>
        <v>42879</v>
      </c>
      <c r="O77" s="1380"/>
      <c r="P77" s="1350"/>
    </row>
    <row r="78" spans="1:16" ht="21" customHeight="1">
      <c r="A78" s="1207"/>
      <c r="B78" s="1170"/>
      <c r="C78" s="109" t="str">
        <f>VLOOKUP(B77,'ships name'!A:C,3,FALSE)</f>
        <v xml:space="preserve"> </v>
      </c>
      <c r="D78" s="1170"/>
      <c r="E78" s="1496"/>
      <c r="F78" s="1170"/>
      <c r="G78" s="1496"/>
      <c r="H78" s="1231"/>
      <c r="I78" s="1231"/>
      <c r="J78" s="1227"/>
      <c r="K78" s="1578"/>
      <c r="L78" s="1156"/>
      <c r="M78" s="1156"/>
      <c r="N78" s="1156"/>
      <c r="O78" s="1507"/>
      <c r="P78" s="1350"/>
    </row>
    <row r="79" spans="1:16" ht="21" customHeight="1">
      <c r="A79" s="1556" t="str">
        <f>A49</f>
        <v>18</v>
      </c>
      <c r="B79" s="1170" t="s">
        <v>385</v>
      </c>
      <c r="C79" s="110" t="str">
        <f>VLOOKUP(B79,'ships name'!A:C,2,FALSE)</f>
        <v>THALASSA PATRIS</v>
      </c>
      <c r="D79" s="1500"/>
      <c r="E79" s="1496"/>
      <c r="F79" s="1500" t="s">
        <v>386</v>
      </c>
      <c r="G79" s="1496"/>
      <c r="H79" s="1231">
        <f>I79-1</f>
        <v>42855</v>
      </c>
      <c r="I79" s="1231">
        <f t="shared" ref="I79:N79" si="3">I77+7</f>
        <v>42856</v>
      </c>
      <c r="J79" s="1227">
        <f t="shared" si="3"/>
        <v>42857</v>
      </c>
      <c r="K79" s="1577">
        <f>J79+12</f>
        <v>42869</v>
      </c>
      <c r="L79" s="1155">
        <f t="shared" si="3"/>
        <v>42889</v>
      </c>
      <c r="M79" s="1155">
        <f t="shared" si="3"/>
        <v>42892</v>
      </c>
      <c r="N79" s="1155">
        <f t="shared" si="3"/>
        <v>42886</v>
      </c>
      <c r="O79" s="1380"/>
      <c r="P79" s="1350"/>
    </row>
    <row r="80" spans="1:16" ht="21" customHeight="1" thickBot="1">
      <c r="A80" s="1207"/>
      <c r="B80" s="1206"/>
      <c r="C80" s="111" t="str">
        <f>VLOOKUP(B79,'ships name'!A:C,3,FALSE)</f>
        <v xml:space="preserve"> </v>
      </c>
      <c r="D80" s="1206"/>
      <c r="E80" s="1570"/>
      <c r="F80" s="1206"/>
      <c r="G80" s="1570"/>
      <c r="H80" s="1502"/>
      <c r="I80" s="1502"/>
      <c r="J80" s="1241"/>
      <c r="K80" s="1578"/>
      <c r="L80" s="1217"/>
      <c r="M80" s="1217"/>
      <c r="N80" s="1217"/>
      <c r="O80" s="1511"/>
      <c r="P80" s="1350"/>
    </row>
    <row r="81" spans="1:17" ht="19.899999999999999" customHeight="1" thickBot="1">
      <c r="A81" s="1557" t="s">
        <v>387</v>
      </c>
      <c r="B81" s="1558"/>
      <c r="C81" s="1558"/>
      <c r="D81" s="1569" t="s">
        <v>3085</v>
      </c>
      <c r="E81" s="1216"/>
      <c r="F81" s="1216"/>
      <c r="G81" s="1216"/>
      <c r="H81" s="1569" t="s">
        <v>3084</v>
      </c>
      <c r="I81" s="1216"/>
      <c r="J81" s="1216"/>
      <c r="K81" s="143" t="s">
        <v>29</v>
      </c>
      <c r="L81" s="1191" t="s">
        <v>2</v>
      </c>
      <c r="M81" s="1192"/>
      <c r="N81" s="1192"/>
      <c r="O81" s="1192"/>
      <c r="P81" s="164"/>
    </row>
    <row r="82" spans="1:17" ht="19.899999999999999" customHeight="1">
      <c r="A82" s="1109" t="s">
        <v>3</v>
      </c>
      <c r="B82" s="1093" t="s">
        <v>4</v>
      </c>
      <c r="C82" s="1093" t="s">
        <v>5</v>
      </c>
      <c r="D82" s="1093" t="s">
        <v>6</v>
      </c>
      <c r="E82" s="1093"/>
      <c r="F82" s="1093"/>
      <c r="G82" s="1093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109"/>
      <c r="B83" s="1093"/>
      <c r="C83" s="1093"/>
      <c r="D83" s="1093" t="s">
        <v>121</v>
      </c>
      <c r="E83" s="1565" t="s">
        <v>29</v>
      </c>
      <c r="F83" s="1093" t="s">
        <v>122</v>
      </c>
      <c r="G83" s="1565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491"/>
      <c r="B84" s="1487"/>
      <c r="C84" s="1487"/>
      <c r="D84" s="1487"/>
      <c r="E84" s="1566"/>
      <c r="F84" s="1487"/>
      <c r="G84" s="1566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210">
        <f>A71</f>
        <v>14</v>
      </c>
      <c r="B85" s="1213" t="s">
        <v>391</v>
      </c>
      <c r="C85" s="108" t="str">
        <f>VLOOKUP(B85,'ships name'!A:C,2,FALSE)</f>
        <v>CSCL URANUS</v>
      </c>
      <c r="D85" s="1559"/>
      <c r="E85" s="1567" t="s">
        <v>29</v>
      </c>
      <c r="F85" s="1559" t="s">
        <v>392</v>
      </c>
      <c r="G85" s="1567"/>
      <c r="H85" s="1156">
        <f>I85-1</f>
        <v>42825</v>
      </c>
      <c r="I85" s="1156">
        <f>J85-1</f>
        <v>42826</v>
      </c>
      <c r="J85" s="1238">
        <v>42827</v>
      </c>
      <c r="K85" s="1577">
        <f>J85+12</f>
        <v>42839</v>
      </c>
      <c r="L85" s="1587">
        <f>J85+39</f>
        <v>42866</v>
      </c>
      <c r="M85" s="1587">
        <f>J85+42</f>
        <v>42869</v>
      </c>
      <c r="N85" s="1587">
        <f>J85+44</f>
        <v>42871</v>
      </c>
      <c r="O85" s="1587">
        <f>J85+26</f>
        <v>42853</v>
      </c>
      <c r="P85" s="1587">
        <f>J85+34</f>
        <v>42861</v>
      </c>
      <c r="Q85" s="1587">
        <f>J85+36</f>
        <v>42863</v>
      </c>
    </row>
    <row r="86" spans="1:17" ht="21" customHeight="1">
      <c r="A86" s="1207"/>
      <c r="B86" s="1170"/>
      <c r="C86" s="109" t="str">
        <f>VLOOKUP(B85,'ships name'!A:C,3,FALSE)</f>
        <v>中海天王星</v>
      </c>
      <c r="D86" s="1170"/>
      <c r="E86" s="1496"/>
      <c r="F86" s="1170"/>
      <c r="G86" s="1496"/>
      <c r="H86" s="1231"/>
      <c r="I86" s="1231"/>
      <c r="J86" s="1227"/>
      <c r="K86" s="1578"/>
      <c r="L86" s="1156"/>
      <c r="M86" s="1156"/>
      <c r="N86" s="1156"/>
      <c r="O86" s="1156"/>
      <c r="P86" s="1156"/>
      <c r="Q86" s="1156"/>
    </row>
    <row r="87" spans="1:17" ht="21" customHeight="1">
      <c r="A87" s="1556" t="str">
        <f>A73</f>
        <v>15</v>
      </c>
      <c r="B87" s="1157" t="s">
        <v>393</v>
      </c>
      <c r="C87" s="110" t="str">
        <f>VLOOKUP(B87,'ships name'!A:C,2,FALSE)</f>
        <v xml:space="preserve">TALOS </v>
      </c>
      <c r="D87" s="1500"/>
      <c r="E87" s="1568"/>
      <c r="F87" s="1500" t="s">
        <v>394</v>
      </c>
      <c r="G87" s="1568"/>
      <c r="H87" s="1156">
        <f>I87-1</f>
        <v>42832</v>
      </c>
      <c r="I87" s="1156">
        <f t="shared" ref="I87:N87" si="4">I85+7</f>
        <v>42833</v>
      </c>
      <c r="J87" s="1238">
        <f t="shared" si="4"/>
        <v>42834</v>
      </c>
      <c r="K87" s="1577">
        <f>J87+12</f>
        <v>42846</v>
      </c>
      <c r="L87" s="1155">
        <f t="shared" si="4"/>
        <v>42873</v>
      </c>
      <c r="M87" s="1155">
        <f t="shared" si="4"/>
        <v>42876</v>
      </c>
      <c r="N87" s="1155">
        <f t="shared" si="4"/>
        <v>42878</v>
      </c>
      <c r="O87" s="1155">
        <f>J87+26</f>
        <v>42860</v>
      </c>
      <c r="P87" s="1155">
        <f>J87+34</f>
        <v>42868</v>
      </c>
      <c r="Q87" s="1155">
        <f>J87+36</f>
        <v>42870</v>
      </c>
    </row>
    <row r="88" spans="1:17" ht="21" customHeight="1">
      <c r="A88" s="1207"/>
      <c r="B88" s="1170"/>
      <c r="C88" s="109" t="str">
        <f>VLOOKUP(B87,'ships name'!A:C,3,FALSE)</f>
        <v xml:space="preserve"> </v>
      </c>
      <c r="D88" s="1170"/>
      <c r="E88" s="1496"/>
      <c r="F88" s="1170"/>
      <c r="G88" s="1496"/>
      <c r="H88" s="1231"/>
      <c r="I88" s="1231"/>
      <c r="J88" s="1227"/>
      <c r="K88" s="1578"/>
      <c r="L88" s="1156"/>
      <c r="M88" s="1156"/>
      <c r="N88" s="1156"/>
      <c r="O88" s="1156"/>
      <c r="P88" s="1156"/>
      <c r="Q88" s="1156"/>
    </row>
    <row r="89" spans="1:17" ht="21" customHeight="1">
      <c r="A89" s="1556" t="str">
        <f>A75</f>
        <v>16</v>
      </c>
      <c r="B89" s="1170" t="s">
        <v>395</v>
      </c>
      <c r="C89" s="110" t="str">
        <f>VLOOKUP(B89,'ships name'!A:C,2,FALSE)</f>
        <v xml:space="preserve">THALASSA AVRA </v>
      </c>
      <c r="D89" s="1555"/>
      <c r="E89" s="1568"/>
      <c r="F89" s="1500">
        <v>101</v>
      </c>
      <c r="G89" s="1571"/>
      <c r="H89" s="1156">
        <f>I89-1</f>
        <v>42839</v>
      </c>
      <c r="I89" s="1156">
        <f t="shared" ref="I89:N89" si="5">I87+7</f>
        <v>42840</v>
      </c>
      <c r="J89" s="1238">
        <f t="shared" si="5"/>
        <v>42841</v>
      </c>
      <c r="K89" s="1577">
        <f>J89+12</f>
        <v>42853</v>
      </c>
      <c r="L89" s="1155">
        <f t="shared" si="5"/>
        <v>42880</v>
      </c>
      <c r="M89" s="1155">
        <f t="shared" si="5"/>
        <v>42883</v>
      </c>
      <c r="N89" s="1155">
        <f t="shared" si="5"/>
        <v>42885</v>
      </c>
      <c r="O89" s="1155">
        <f>J89+26</f>
        <v>42867</v>
      </c>
      <c r="P89" s="1155">
        <f>J89+34</f>
        <v>42875</v>
      </c>
      <c r="Q89" s="1155">
        <f>J89+36</f>
        <v>42877</v>
      </c>
    </row>
    <row r="90" spans="1:17" ht="21" customHeight="1">
      <c r="A90" s="1207"/>
      <c r="B90" s="1170"/>
      <c r="C90" s="109" t="str">
        <f>VLOOKUP(B89,'ships name'!A:C,3,FALSE)</f>
        <v xml:space="preserve"> </v>
      </c>
      <c r="D90" s="1170"/>
      <c r="E90" s="1496"/>
      <c r="F90" s="1170"/>
      <c r="G90" s="1496"/>
      <c r="H90" s="1231"/>
      <c r="I90" s="1231"/>
      <c r="J90" s="1227"/>
      <c r="K90" s="1578"/>
      <c r="L90" s="1156"/>
      <c r="M90" s="1156"/>
      <c r="N90" s="1156"/>
      <c r="O90" s="1156"/>
      <c r="P90" s="1156"/>
      <c r="Q90" s="1156"/>
    </row>
    <row r="91" spans="1:17" ht="21" customHeight="1">
      <c r="A91" s="1556" t="str">
        <f>A77</f>
        <v>17</v>
      </c>
      <c r="B91" s="1170" t="s">
        <v>396</v>
      </c>
      <c r="C91" s="110" t="str">
        <f>VLOOKUP(B91,'ships name'!A:C,2,FALSE)</f>
        <v xml:space="preserve">CSCL JUPITER </v>
      </c>
      <c r="D91" s="1500"/>
      <c r="E91" s="1568"/>
      <c r="F91" s="1500">
        <v>103</v>
      </c>
      <c r="G91" s="1568"/>
      <c r="H91" s="1156">
        <f>I91-1</f>
        <v>42846</v>
      </c>
      <c r="I91" s="1156">
        <f t="shared" ref="I91:N91" si="6">I89+7</f>
        <v>42847</v>
      </c>
      <c r="J91" s="1238">
        <f t="shared" si="6"/>
        <v>42848</v>
      </c>
      <c r="K91" s="1577">
        <f>J91+12</f>
        <v>42860</v>
      </c>
      <c r="L91" s="1155">
        <f t="shared" si="6"/>
        <v>42887</v>
      </c>
      <c r="M91" s="1155">
        <f t="shared" si="6"/>
        <v>42890</v>
      </c>
      <c r="N91" s="1155">
        <f t="shared" si="6"/>
        <v>42892</v>
      </c>
      <c r="O91" s="1155">
        <f>J91+26</f>
        <v>42874</v>
      </c>
      <c r="P91" s="1155">
        <f>J91+34</f>
        <v>42882</v>
      </c>
      <c r="Q91" s="1155">
        <f>J91+36</f>
        <v>42884</v>
      </c>
    </row>
    <row r="92" spans="1:17" ht="21" customHeight="1">
      <c r="A92" s="1207"/>
      <c r="B92" s="1170"/>
      <c r="C92" s="109" t="str">
        <f>VLOOKUP(B91,'ships name'!A:C,3,FALSE)</f>
        <v>中海木星</v>
      </c>
      <c r="D92" s="1170"/>
      <c r="E92" s="1496"/>
      <c r="F92" s="1170"/>
      <c r="G92" s="1496"/>
      <c r="H92" s="1231"/>
      <c r="I92" s="1231"/>
      <c r="J92" s="1227"/>
      <c r="K92" s="1578"/>
      <c r="L92" s="1156"/>
      <c r="M92" s="1156"/>
      <c r="N92" s="1156"/>
      <c r="O92" s="1156"/>
      <c r="P92" s="1156"/>
      <c r="Q92" s="1156"/>
    </row>
    <row r="93" spans="1:17" ht="21" customHeight="1">
      <c r="A93" s="1556" t="str">
        <f>A79</f>
        <v>18</v>
      </c>
      <c r="B93" s="1170" t="s">
        <v>397</v>
      </c>
      <c r="C93" s="110" t="str">
        <f>VLOOKUP(B93,'ships name'!A:C,2,FALSE)</f>
        <v xml:space="preserve">TOKYO TRIUMPH </v>
      </c>
      <c r="D93" s="1500"/>
      <c r="E93" s="1496"/>
      <c r="F93" s="1500">
        <v>105</v>
      </c>
      <c r="G93" s="1496"/>
      <c r="H93" s="1231">
        <f>I93-1</f>
        <v>42853</v>
      </c>
      <c r="I93" s="1231">
        <f t="shared" ref="I93:N93" si="7">I91+7</f>
        <v>42854</v>
      </c>
      <c r="J93" s="1227">
        <f t="shared" si="7"/>
        <v>42855</v>
      </c>
      <c r="K93" s="1577">
        <f>J93+12</f>
        <v>42867</v>
      </c>
      <c r="L93" s="1155">
        <f t="shared" si="7"/>
        <v>42894</v>
      </c>
      <c r="M93" s="1155">
        <f t="shared" si="7"/>
        <v>42897</v>
      </c>
      <c r="N93" s="1155">
        <f t="shared" si="7"/>
        <v>42899</v>
      </c>
      <c r="O93" s="1155">
        <f>J93+26</f>
        <v>42881</v>
      </c>
      <c r="P93" s="1155">
        <f>J93+34</f>
        <v>42889</v>
      </c>
      <c r="Q93" s="1155">
        <f>J93+36</f>
        <v>42891</v>
      </c>
    </row>
    <row r="94" spans="1:17" ht="21" customHeight="1" thickBot="1">
      <c r="A94" s="1207"/>
      <c r="B94" s="1206"/>
      <c r="C94" s="111" t="str">
        <f>VLOOKUP(B93,'ships name'!A:C,3,FALSE)</f>
        <v xml:space="preserve"> </v>
      </c>
      <c r="D94" s="1206"/>
      <c r="E94" s="1570"/>
      <c r="F94" s="1206"/>
      <c r="G94" s="1570"/>
      <c r="H94" s="1502"/>
      <c r="I94" s="1502"/>
      <c r="J94" s="1241"/>
      <c r="K94" s="1578"/>
      <c r="L94" s="1217"/>
      <c r="M94" s="1217"/>
      <c r="N94" s="1217"/>
      <c r="O94" s="1217"/>
      <c r="P94" s="1217"/>
      <c r="Q94" s="1217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16" zoomScale="85" zoomScaleNormal="85" workbookViewId="0">
      <selection activeCell="R20" sqref="R20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31" t="s">
        <v>0</v>
      </c>
      <c r="B2" s="1531"/>
      <c r="C2" s="1531"/>
      <c r="D2" s="1531"/>
      <c r="E2" s="1531"/>
      <c r="F2" s="1531"/>
      <c r="G2" s="1531"/>
      <c r="H2" s="1531"/>
      <c r="I2" s="1531"/>
      <c r="J2" s="1531"/>
      <c r="K2" s="1531"/>
      <c r="L2" s="1531"/>
      <c r="M2" s="1531"/>
      <c r="N2" s="1531"/>
      <c r="O2" s="1531"/>
    </row>
    <row r="3" spans="1:17" ht="28.15" customHeight="1">
      <c r="A3" s="1595"/>
      <c r="B3" s="1595"/>
      <c r="C3" s="1595"/>
      <c r="D3" s="1595"/>
      <c r="E3" s="1595"/>
      <c r="F3" s="1595"/>
      <c r="G3" s="1595"/>
      <c r="H3" s="1595"/>
      <c r="I3" s="1595"/>
      <c r="J3" s="1595"/>
      <c r="K3" s="1595"/>
      <c r="L3" s="1595"/>
      <c r="M3" s="1595"/>
      <c r="N3" s="1595"/>
      <c r="O3" s="1595"/>
    </row>
    <row r="4" spans="1:17" ht="28.15" customHeight="1">
      <c r="A4" s="1531" t="str">
        <f>MED!A4</f>
        <v>2019年07月船期表</v>
      </c>
      <c r="B4" s="1531"/>
      <c r="C4" s="1531"/>
      <c r="D4" s="1531"/>
      <c r="E4" s="1531"/>
      <c r="F4" s="1531"/>
      <c r="G4" s="1531"/>
      <c r="H4" s="1531"/>
      <c r="I4" s="1531"/>
      <c r="J4" s="1531"/>
      <c r="K4" s="1531"/>
      <c r="L4" s="1531"/>
      <c r="M4" s="1531"/>
      <c r="N4" s="1531"/>
      <c r="O4" s="1531"/>
    </row>
    <row r="5" spans="1:17" ht="28.15" customHeight="1" thickBot="1"/>
    <row r="6" spans="1:17" ht="25.9" customHeight="1" thickBot="1">
      <c r="A6" s="1184" t="s">
        <v>326</v>
      </c>
      <c r="B6" s="1185"/>
      <c r="C6" s="1185"/>
      <c r="D6" s="507"/>
      <c r="E6" s="1533" t="s">
        <v>3214</v>
      </c>
      <c r="F6" s="1533"/>
      <c r="G6" s="1533"/>
      <c r="H6" s="1533" t="s">
        <v>3087</v>
      </c>
      <c r="I6" s="1533"/>
      <c r="J6" s="1534"/>
      <c r="K6" s="1596" t="s">
        <v>2</v>
      </c>
      <c r="L6" s="1597"/>
      <c r="M6" s="1597"/>
      <c r="N6" s="1597"/>
      <c r="O6" s="1597"/>
      <c r="P6" s="1597"/>
      <c r="Q6" s="1598"/>
    </row>
    <row r="7" spans="1:17" ht="19.899999999999999" customHeight="1">
      <c r="A7" s="1444" t="s">
        <v>3</v>
      </c>
      <c r="B7" s="1446" t="s">
        <v>4</v>
      </c>
      <c r="C7" s="1446" t="s">
        <v>5</v>
      </c>
      <c r="D7" s="1140" t="s">
        <v>4291</v>
      </c>
      <c r="E7" s="1143" t="s">
        <v>6</v>
      </c>
      <c r="F7" s="1144"/>
      <c r="G7" s="1145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44"/>
      <c r="B8" s="1446"/>
      <c r="C8" s="1446"/>
      <c r="D8" s="1122"/>
      <c r="E8" s="1179" t="s">
        <v>13</v>
      </c>
      <c r="F8" s="1450" t="s">
        <v>14</v>
      </c>
      <c r="G8" s="1451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45"/>
      <c r="B9" s="1447"/>
      <c r="C9" s="1447"/>
      <c r="D9" s="1123"/>
      <c r="E9" s="1180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 t="s">
        <v>4882</v>
      </c>
      <c r="B10" s="493" t="s">
        <v>4883</v>
      </c>
      <c r="C10" s="493" t="str">
        <f>VLOOKUP(LEFT(B10,3),'ships name'!A:C,2,FALSE)</f>
        <v>CMA CGM ARGENTINA</v>
      </c>
      <c r="D10" s="493" t="str">
        <f>VLOOKUP(LEFT(B10,3),'ships name'!A:C,3,FALSE)</f>
        <v>达飞阿根廷</v>
      </c>
      <c r="E10" s="807" t="str">
        <f>F10</f>
        <v>0FL3ZW</v>
      </c>
      <c r="F10" s="501" t="str">
        <f>LEFT(G10,6)</f>
        <v>0FL3ZW</v>
      </c>
      <c r="G10" s="501" t="s">
        <v>4600</v>
      </c>
      <c r="H10" s="501">
        <f>I10-2</f>
        <v>43649</v>
      </c>
      <c r="I10" s="501">
        <f>J10</f>
        <v>43651</v>
      </c>
      <c r="J10" s="501">
        <v>43651</v>
      </c>
      <c r="K10" s="501">
        <f>J10+7</f>
        <v>43658</v>
      </c>
      <c r="L10" s="501">
        <f>J10+26</f>
        <v>43677</v>
      </c>
      <c r="M10" s="501">
        <f>J10+30</f>
        <v>43681</v>
      </c>
      <c r="N10" s="501">
        <f>M10+1</f>
        <v>43682</v>
      </c>
      <c r="O10" s="501">
        <f>N10+3</f>
        <v>43685</v>
      </c>
      <c r="P10" s="501">
        <f>O10+3</f>
        <v>43688</v>
      </c>
      <c r="Q10" s="501">
        <f>J10+41</f>
        <v>43692</v>
      </c>
    </row>
    <row r="11" spans="1:17" ht="23.25" customHeight="1">
      <c r="A11" s="787" t="str">
        <f>TEXT(A10+1,"00")</f>
        <v>28</v>
      </c>
      <c r="B11" s="499" t="s">
        <v>4884</v>
      </c>
      <c r="C11" s="499" t="str">
        <f>VLOOKUP(LEFT(B11,3),'ships name'!A:C,2,FALSE)</f>
        <v>CMA CGM LOUIS BLERIOT</v>
      </c>
      <c r="D11" s="499" t="str">
        <f>VLOOKUP(LEFT(B11,3),'ships name'!A:C,3,FALSE)</f>
        <v xml:space="preserve"> </v>
      </c>
      <c r="E11" s="807" t="str">
        <f t="shared" ref="E11:E14" si="0">F11</f>
        <v>0FL41W</v>
      </c>
      <c r="F11" s="807" t="str">
        <f t="shared" ref="F11:F14" si="1">LEFT(G11,6)</f>
        <v>0FL41W</v>
      </c>
      <c r="G11" s="487" t="s">
        <v>4887</v>
      </c>
      <c r="H11" s="487">
        <f>H10+7</f>
        <v>43656</v>
      </c>
      <c r="I11" s="487">
        <f>I10+7</f>
        <v>43658</v>
      </c>
      <c r="J11" s="487">
        <f>I11</f>
        <v>43658</v>
      </c>
      <c r="K11" s="487">
        <f>J11+7</f>
        <v>43665</v>
      </c>
      <c r="L11" s="801">
        <f t="shared" ref="L11:L14" si="2">J11+26</f>
        <v>43684</v>
      </c>
      <c r="M11" s="801">
        <f t="shared" ref="M11:M14" si="3">J11+30</f>
        <v>43688</v>
      </c>
      <c r="N11" s="801">
        <f t="shared" ref="N11:N14" si="4">M11+1</f>
        <v>43689</v>
      </c>
      <c r="O11" s="801">
        <f t="shared" ref="O11:O14" si="5">N11+3</f>
        <v>43692</v>
      </c>
      <c r="P11" s="487">
        <f>O11+3</f>
        <v>43695</v>
      </c>
      <c r="Q11" s="801">
        <f t="shared" ref="Q11:Q14" si="6">J11+41</f>
        <v>43699</v>
      </c>
    </row>
    <row r="12" spans="1:17" ht="23.25" customHeight="1">
      <c r="A12" s="787" t="str">
        <f>TEXT(A11+1,"00")</f>
        <v>29</v>
      </c>
      <c r="B12" s="499" t="s">
        <v>3766</v>
      </c>
      <c r="C12" s="499" t="str">
        <f>VLOOKUP(LEFT(B12,3),'ships name'!A:C,2,FALSE)</f>
        <v xml:space="preserve">void sailing </v>
      </c>
      <c r="D12" s="499">
        <f>VLOOKUP(LEFT(B12,3),'ships name'!A:C,3,FALSE)</f>
        <v>0</v>
      </c>
      <c r="E12" s="807" t="str">
        <f t="shared" si="0"/>
        <v>0FL43W</v>
      </c>
      <c r="F12" s="807" t="str">
        <f t="shared" si="1"/>
        <v>0FL43W</v>
      </c>
      <c r="G12" s="487" t="s">
        <v>4888</v>
      </c>
      <c r="H12" s="487">
        <f>H11+7</f>
        <v>43663</v>
      </c>
      <c r="I12" s="487">
        <f>H12+2</f>
        <v>43665</v>
      </c>
      <c r="J12" s="487">
        <f>I12</f>
        <v>43665</v>
      </c>
      <c r="K12" s="487">
        <f>J12+7</f>
        <v>43672</v>
      </c>
      <c r="L12" s="801">
        <f t="shared" si="2"/>
        <v>43691</v>
      </c>
      <c r="M12" s="801">
        <f t="shared" si="3"/>
        <v>43695</v>
      </c>
      <c r="N12" s="801">
        <f t="shared" si="4"/>
        <v>43696</v>
      </c>
      <c r="O12" s="801">
        <f t="shared" si="5"/>
        <v>43699</v>
      </c>
      <c r="P12" s="487">
        <f>O12+3</f>
        <v>43702</v>
      </c>
      <c r="Q12" s="801">
        <f t="shared" si="6"/>
        <v>43706</v>
      </c>
    </row>
    <row r="13" spans="1:17" ht="23.25" customHeight="1">
      <c r="A13" s="787" t="str">
        <f>TEXT(A12+1,"00")</f>
        <v>30</v>
      </c>
      <c r="B13" s="499" t="s">
        <v>4885</v>
      </c>
      <c r="C13" s="499" t="str">
        <f>VLOOKUP(LEFT(B13,3),'ships name'!A:C,2,FALSE)</f>
        <v>CMA CGM JEAN MERMOZ</v>
      </c>
      <c r="D13" s="499" t="str">
        <f>VLOOKUP(LEFT(B13,3),'ships name'!A:C,3,FALSE)</f>
        <v xml:space="preserve"> </v>
      </c>
      <c r="E13" s="807" t="str">
        <f t="shared" si="0"/>
        <v>0FL45W</v>
      </c>
      <c r="F13" s="807" t="str">
        <f t="shared" si="1"/>
        <v>0FL45W</v>
      </c>
      <c r="G13" s="487" t="s">
        <v>4889</v>
      </c>
      <c r="H13" s="487">
        <f>H12+7</f>
        <v>43670</v>
      </c>
      <c r="I13" s="487">
        <f>H13+2</f>
        <v>43672</v>
      </c>
      <c r="J13" s="487">
        <f>I13</f>
        <v>43672</v>
      </c>
      <c r="K13" s="487">
        <f>J13+7</f>
        <v>43679</v>
      </c>
      <c r="L13" s="801">
        <f t="shared" si="2"/>
        <v>43698</v>
      </c>
      <c r="M13" s="801">
        <f t="shared" si="3"/>
        <v>43702</v>
      </c>
      <c r="N13" s="801">
        <f t="shared" si="4"/>
        <v>43703</v>
      </c>
      <c r="O13" s="801">
        <f t="shared" si="5"/>
        <v>43706</v>
      </c>
      <c r="P13" s="487">
        <f>O13+3</f>
        <v>43709</v>
      </c>
      <c r="Q13" s="801">
        <f t="shared" si="6"/>
        <v>43713</v>
      </c>
    </row>
    <row r="14" spans="1:17" ht="23.25" customHeight="1">
      <c r="A14" s="787" t="str">
        <f>TEXT(A13+1,"00")</f>
        <v>31</v>
      </c>
      <c r="B14" s="499" t="s">
        <v>4886</v>
      </c>
      <c r="C14" s="499" t="str">
        <f>VLOOKUP(LEFT(B14,3),'ships name'!A:C,2,FALSE)</f>
        <v>CMA CGM GEORG FORSTER</v>
      </c>
      <c r="D14" s="499" t="str">
        <f>VLOOKUP(LEFT(B14,3),'ships name'!A:C,3,FALSE)</f>
        <v>达飞乔致福斯特</v>
      </c>
      <c r="E14" s="807" t="str">
        <f t="shared" si="0"/>
        <v>0FL47W</v>
      </c>
      <c r="F14" s="807" t="str">
        <f t="shared" si="1"/>
        <v>0FL47W</v>
      </c>
      <c r="G14" s="487" t="s">
        <v>4890</v>
      </c>
      <c r="H14" s="487">
        <f>H13+7</f>
        <v>43677</v>
      </c>
      <c r="I14" s="487">
        <f>H14+2</f>
        <v>43679</v>
      </c>
      <c r="J14" s="487">
        <f>I14</f>
        <v>43679</v>
      </c>
      <c r="K14" s="487">
        <f>J14+7</f>
        <v>43686</v>
      </c>
      <c r="L14" s="801">
        <f t="shared" si="2"/>
        <v>43705</v>
      </c>
      <c r="M14" s="801">
        <f t="shared" si="3"/>
        <v>43709</v>
      </c>
      <c r="N14" s="801">
        <f t="shared" si="4"/>
        <v>43710</v>
      </c>
      <c r="O14" s="801">
        <f t="shared" si="5"/>
        <v>43713</v>
      </c>
      <c r="P14" s="487">
        <f>O14+3</f>
        <v>43716</v>
      </c>
      <c r="Q14" s="801">
        <f t="shared" si="6"/>
        <v>43720</v>
      </c>
    </row>
    <row r="15" spans="1:17" ht="28.15" customHeight="1" thickBot="1"/>
    <row r="16" spans="1:17" s="421" customFormat="1" ht="25.9" customHeight="1" thickBot="1">
      <c r="A16" s="1184" t="s">
        <v>346</v>
      </c>
      <c r="B16" s="1185"/>
      <c r="C16" s="1185"/>
      <c r="D16" s="507"/>
      <c r="E16" s="1533" t="s">
        <v>4056</v>
      </c>
      <c r="F16" s="1533"/>
      <c r="G16" s="1533"/>
      <c r="H16" s="1533" t="s">
        <v>152</v>
      </c>
      <c r="I16" s="1533"/>
      <c r="J16" s="1534"/>
      <c r="K16" s="1599" t="s">
        <v>2</v>
      </c>
      <c r="L16" s="1600"/>
      <c r="M16" s="1600"/>
      <c r="N16" s="1600"/>
      <c r="O16" s="1601"/>
    </row>
    <row r="17" spans="1:17" ht="19.899999999999999" customHeight="1">
      <c r="A17" s="1444" t="s">
        <v>3</v>
      </c>
      <c r="B17" s="1446" t="s">
        <v>4</v>
      </c>
      <c r="C17" s="1446" t="s">
        <v>5</v>
      </c>
      <c r="D17" s="1140" t="s">
        <v>4291</v>
      </c>
      <c r="E17" s="1143" t="s">
        <v>6</v>
      </c>
      <c r="F17" s="1144"/>
      <c r="G17" s="1145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7" ht="19.899999999999999" customHeight="1">
      <c r="A18" s="1444"/>
      <c r="B18" s="1446"/>
      <c r="C18" s="1446"/>
      <c r="D18" s="1122"/>
      <c r="E18" s="1179" t="s">
        <v>13</v>
      </c>
      <c r="F18" s="1450" t="s">
        <v>14</v>
      </c>
      <c r="G18" s="1451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7" ht="19.899999999999999" customHeight="1" thickBot="1">
      <c r="A19" s="1445"/>
      <c r="B19" s="1447"/>
      <c r="C19" s="1447"/>
      <c r="D19" s="1123"/>
      <c r="E19" s="1180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7" ht="19.899999999999999" customHeight="1">
      <c r="A20" s="537">
        <v>27</v>
      </c>
      <c r="B20" s="493" t="s">
        <v>4601</v>
      </c>
      <c r="C20" s="493" t="str">
        <f>VLOOKUP(LEFT(B20,3),'ships name'!A:C,2,FALSE)</f>
        <v>COSCO SHIPPING SCORPIO</v>
      </c>
      <c r="D20" s="493" t="str">
        <f>VLOOKUP(C20,'ships name'!B:C,2,FALSE)</f>
        <v>中远海运天蝎座</v>
      </c>
      <c r="E20" s="493" t="str">
        <f>TEXT(LEFT(F20,3)-1,"000")&amp;"E"</f>
        <v>004E</v>
      </c>
      <c r="F20" s="561" t="str">
        <f>RIGHT(B20,3)&amp;"W"</f>
        <v>005W</v>
      </c>
      <c r="G20" s="501" t="s">
        <v>4602</v>
      </c>
      <c r="H20" s="501">
        <f>J20-2</f>
        <v>43646</v>
      </c>
      <c r="I20" s="501">
        <f>J20-1</f>
        <v>43647</v>
      </c>
      <c r="J20" s="501">
        <v>43648</v>
      </c>
      <c r="K20" s="501">
        <f>J20+5</f>
        <v>43653</v>
      </c>
      <c r="L20" s="501">
        <f>J20+20</f>
        <v>43668</v>
      </c>
      <c r="M20" s="501">
        <f>J20+28</f>
        <v>43676</v>
      </c>
      <c r="N20" s="501">
        <f>J20+30</f>
        <v>43678</v>
      </c>
      <c r="O20" s="501">
        <f>J20+34</f>
        <v>43682</v>
      </c>
    </row>
    <row r="21" spans="1:17" ht="19.899999999999999" customHeight="1">
      <c r="A21" s="774">
        <f>A20+1</f>
        <v>28</v>
      </c>
      <c r="B21" s="499" t="s">
        <v>4898</v>
      </c>
      <c r="C21" s="499" t="str">
        <f>VLOOKUP(LEFT(B21,3),'ships name'!A:C,2,FALSE)</f>
        <v>COSCO SHIPPING UNIVERSE</v>
      </c>
      <c r="D21" s="965" t="str">
        <f>VLOOKUP(C21,'ships name'!B:C,2,FALSE)</f>
        <v>中远海运宇宙</v>
      </c>
      <c r="E21" s="499" t="str">
        <f>TEXT(LEFT(F21,3)-1,"000")&amp;"E"</f>
        <v>005E</v>
      </c>
      <c r="F21" s="780" t="str">
        <f t="shared" ref="F21:F24" si="7">RIGHT(B21,3)&amp;"W"</f>
        <v>006W</v>
      </c>
      <c r="G21" s="487" t="s">
        <v>4902</v>
      </c>
      <c r="H21" s="487">
        <f t="shared" ref="H21:H22" si="8">J21-2</f>
        <v>43653</v>
      </c>
      <c r="I21" s="487">
        <f t="shared" ref="I21" si="9">J21-1</f>
        <v>43654</v>
      </c>
      <c r="J21" s="487">
        <f t="shared" ref="J21:O24" si="10">J20+7</f>
        <v>43655</v>
      </c>
      <c r="K21" s="487">
        <f t="shared" si="10"/>
        <v>43660</v>
      </c>
      <c r="L21" s="487">
        <f t="shared" si="10"/>
        <v>43675</v>
      </c>
      <c r="M21" s="487">
        <f t="shared" si="10"/>
        <v>43683</v>
      </c>
      <c r="N21" s="487">
        <f t="shared" si="10"/>
        <v>43685</v>
      </c>
      <c r="O21" s="487">
        <f t="shared" si="10"/>
        <v>43689</v>
      </c>
    </row>
    <row r="22" spans="1:17" ht="19.899999999999999" customHeight="1">
      <c r="A22" s="774">
        <f>A21+1</f>
        <v>29</v>
      </c>
      <c r="B22" s="499" t="s">
        <v>4899</v>
      </c>
      <c r="C22" s="499" t="str">
        <f>VLOOKUP(LEFT(B22,3),'ships name'!A:C,2,FALSE)</f>
        <v>COSCO SHIPPING ARIES</v>
      </c>
      <c r="D22" s="965" t="str">
        <f>VLOOKUP(C22,'ships name'!B:C,2,FALSE)</f>
        <v xml:space="preserve"> </v>
      </c>
      <c r="E22" s="499" t="str">
        <f>TEXT(LEFT(F22,3)-1,"000")&amp;"E"</f>
        <v>007E</v>
      </c>
      <c r="F22" s="780" t="str">
        <f t="shared" si="7"/>
        <v>008W</v>
      </c>
      <c r="G22" s="487" t="s">
        <v>4903</v>
      </c>
      <c r="H22" s="487">
        <f t="shared" si="8"/>
        <v>43660</v>
      </c>
      <c r="I22" s="487">
        <f t="shared" ref="I22" si="11">J22-1</f>
        <v>43661</v>
      </c>
      <c r="J22" s="487">
        <f t="shared" si="10"/>
        <v>43662</v>
      </c>
      <c r="K22" s="487">
        <f t="shared" si="10"/>
        <v>43667</v>
      </c>
      <c r="L22" s="487">
        <f t="shared" si="10"/>
        <v>43682</v>
      </c>
      <c r="M22" s="487">
        <f t="shared" si="10"/>
        <v>43690</v>
      </c>
      <c r="N22" s="487">
        <f t="shared" si="10"/>
        <v>43692</v>
      </c>
      <c r="O22" s="487">
        <f t="shared" si="10"/>
        <v>43696</v>
      </c>
    </row>
    <row r="23" spans="1:17" ht="19.899999999999999" customHeight="1">
      <c r="A23" s="774">
        <f>A22+1</f>
        <v>30</v>
      </c>
      <c r="B23" s="499" t="s">
        <v>4900</v>
      </c>
      <c r="C23" s="499" t="str">
        <f>VLOOKUP(LEFT(B23,3),'ships name'!A:C,2,FALSE)</f>
        <v>COSCO SHIPPING GEMINI</v>
      </c>
      <c r="D23" s="965" t="str">
        <f>VLOOKUP(C23,'ships name'!B:C,2,FALSE)</f>
        <v>中远航运双子座</v>
      </c>
      <c r="E23" s="499" t="str">
        <f>TEXT(LEFT(F23,3)-1,"000")&amp;"E"</f>
        <v>006E</v>
      </c>
      <c r="F23" s="780" t="str">
        <f t="shared" si="7"/>
        <v>007W</v>
      </c>
      <c r="G23" s="487" t="s">
        <v>4904</v>
      </c>
      <c r="H23" s="487">
        <f t="shared" ref="H23" si="12">J23-2</f>
        <v>43667</v>
      </c>
      <c r="I23" s="487">
        <f t="shared" ref="I23" si="13">J23-1</f>
        <v>43668</v>
      </c>
      <c r="J23" s="487">
        <f t="shared" si="10"/>
        <v>43669</v>
      </c>
      <c r="K23" s="487">
        <f t="shared" si="10"/>
        <v>43674</v>
      </c>
      <c r="L23" s="487">
        <f t="shared" si="10"/>
        <v>43689</v>
      </c>
      <c r="M23" s="487">
        <f t="shared" si="10"/>
        <v>43697</v>
      </c>
      <c r="N23" s="487">
        <f t="shared" si="10"/>
        <v>43699</v>
      </c>
      <c r="O23" s="487">
        <f t="shared" si="10"/>
        <v>43703</v>
      </c>
    </row>
    <row r="24" spans="1:17" ht="19.899999999999999" customHeight="1">
      <c r="A24" s="774">
        <f>A23+1</f>
        <v>31</v>
      </c>
      <c r="B24" s="499" t="s">
        <v>4901</v>
      </c>
      <c r="C24" s="499" t="str">
        <f>VLOOKUP(LEFT(B24,3),'ships name'!A:C,2,FALSE)</f>
        <v>COSCO SHIPPING TAURUS</v>
      </c>
      <c r="D24" s="965" t="str">
        <f>VLOOKUP(C24,'ships name'!B:C,2,FALSE)</f>
        <v>中远海运金牛座</v>
      </c>
      <c r="E24" s="499" t="str">
        <f>TEXT(LEFT(F24,3)-1,"000")&amp;"E"</f>
        <v>008E</v>
      </c>
      <c r="F24" s="780" t="str">
        <f t="shared" si="7"/>
        <v>009W</v>
      </c>
      <c r="G24" s="487" t="s">
        <v>4905</v>
      </c>
      <c r="H24" s="487">
        <f t="shared" ref="H24" si="14">J24-2</f>
        <v>43674</v>
      </c>
      <c r="I24" s="487">
        <f t="shared" ref="I24" si="15">J24-1</f>
        <v>43675</v>
      </c>
      <c r="J24" s="487">
        <f t="shared" si="10"/>
        <v>43676</v>
      </c>
      <c r="K24" s="487">
        <f t="shared" si="10"/>
        <v>43681</v>
      </c>
      <c r="L24" s="487">
        <f t="shared" si="10"/>
        <v>43696</v>
      </c>
      <c r="M24" s="487">
        <f t="shared" si="10"/>
        <v>43704</v>
      </c>
      <c r="N24" s="487">
        <f t="shared" si="10"/>
        <v>43706</v>
      </c>
      <c r="O24" s="487">
        <f t="shared" si="10"/>
        <v>43710</v>
      </c>
    </row>
    <row r="25" spans="1:17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423"/>
      <c r="L25" s="422"/>
      <c r="M25" s="422"/>
      <c r="N25" s="422"/>
      <c r="O25" s="422"/>
    </row>
    <row r="26" spans="1:17" s="421" customFormat="1" ht="25.9" customHeight="1" thickBot="1">
      <c r="A26" s="1602" t="s">
        <v>358</v>
      </c>
      <c r="B26" s="1603"/>
      <c r="C26" s="1603"/>
      <c r="D26" s="782"/>
      <c r="E26" s="1604" t="s">
        <v>3214</v>
      </c>
      <c r="F26" s="1604"/>
      <c r="G26" s="1604"/>
      <c r="H26" s="1604" t="s">
        <v>3087</v>
      </c>
      <c r="I26" s="1604"/>
      <c r="J26" s="1605"/>
      <c r="K26" s="1596" t="s">
        <v>2</v>
      </c>
      <c r="L26" s="1597"/>
      <c r="M26" s="1597"/>
      <c r="N26" s="1597"/>
      <c r="O26" s="1597"/>
      <c r="P26" s="1598"/>
    </row>
    <row r="27" spans="1:17" ht="19.899999999999999" customHeight="1">
      <c r="A27" s="1210" t="s">
        <v>3</v>
      </c>
      <c r="B27" s="1172" t="s">
        <v>4</v>
      </c>
      <c r="C27" s="1172" t="s">
        <v>5</v>
      </c>
      <c r="D27" s="1140" t="s">
        <v>4291</v>
      </c>
      <c r="E27" s="1143" t="s">
        <v>6</v>
      </c>
      <c r="F27" s="1144"/>
      <c r="G27" s="1145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1088" t="s">
        <v>3253</v>
      </c>
      <c r="O27" s="514" t="s">
        <v>327</v>
      </c>
      <c r="P27" s="783" t="s">
        <v>3268</v>
      </c>
    </row>
    <row r="28" spans="1:17" ht="19.899999999999999" customHeight="1">
      <c r="A28" s="1444"/>
      <c r="B28" s="1446"/>
      <c r="C28" s="1446"/>
      <c r="D28" s="1122"/>
      <c r="E28" s="1179" t="s">
        <v>13</v>
      </c>
      <c r="F28" s="1450" t="s">
        <v>14</v>
      </c>
      <c r="G28" s="1451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1089" t="s">
        <v>3257</v>
      </c>
      <c r="O28" s="439" t="s">
        <v>378</v>
      </c>
      <c r="P28" s="619" t="s">
        <v>390</v>
      </c>
      <c r="Q28" s="273" t="s">
        <v>29</v>
      </c>
    </row>
    <row r="29" spans="1:17" ht="19.899999999999999" customHeight="1" thickBot="1">
      <c r="A29" s="1445"/>
      <c r="B29" s="1447"/>
      <c r="C29" s="1447"/>
      <c r="D29" s="1123"/>
      <c r="E29" s="1180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1090"/>
      <c r="O29" s="616" t="s">
        <v>360</v>
      </c>
      <c r="P29" s="700" t="s">
        <v>174</v>
      </c>
    </row>
    <row r="30" spans="1:17" ht="19.899999999999999" customHeight="1">
      <c r="A30" s="537">
        <v>27</v>
      </c>
      <c r="B30" s="493" t="s">
        <v>4906</v>
      </c>
      <c r="C30" s="493" t="str">
        <f>VLOOKUP(LEFT(B30,3),'ships name'!A:C,2,FALSE)</f>
        <v>CMA CGM NEVADA</v>
      </c>
      <c r="D30" s="493">
        <f>VLOOKUP(LEFT(B30,3),'ships name'!A:C,3,FALSE)</f>
        <v>0</v>
      </c>
      <c r="E30" s="807" t="str">
        <f>F30</f>
        <v>0KN2VW</v>
      </c>
      <c r="F30" s="807" t="str">
        <f>LEFT(G30,6)</f>
        <v>0KN2VW</v>
      </c>
      <c r="G30" s="561" t="s">
        <v>4603</v>
      </c>
      <c r="H30" s="501">
        <f>I30-1</f>
        <v>43648</v>
      </c>
      <c r="I30" s="501">
        <f>J30-1</f>
        <v>43649</v>
      </c>
      <c r="J30" s="501">
        <v>43650</v>
      </c>
      <c r="K30" s="501">
        <f>J30+10</f>
        <v>43660</v>
      </c>
      <c r="L30" s="501">
        <f>J30+30</f>
        <v>43680</v>
      </c>
      <c r="M30" s="501">
        <f t="shared" ref="M30:M34" si="16">L30+2</f>
        <v>43682</v>
      </c>
      <c r="N30" s="1087"/>
      <c r="O30" s="501">
        <f>M30+2</f>
        <v>43684</v>
      </c>
      <c r="P30" s="501">
        <f>O30+4</f>
        <v>43688</v>
      </c>
    </row>
    <row r="31" spans="1:17" ht="19.899999999999999" customHeight="1">
      <c r="A31" s="774">
        <f>A30+1</f>
        <v>28</v>
      </c>
      <c r="B31" s="499" t="s">
        <v>4907</v>
      </c>
      <c r="C31" s="929" t="str">
        <f>VLOOKUP(LEFT(B31,3),'ships name'!A:C,2,FALSE)</f>
        <v>APL Changi</v>
      </c>
      <c r="D31" s="499" t="str">
        <f>VLOOKUP(LEFT(B31,3),'ships name'!A:C,3,FALSE)</f>
        <v>美总樟宜</v>
      </c>
      <c r="E31" s="807" t="str">
        <f t="shared" ref="E31:E34" si="17">F31</f>
        <v>0KN2XW</v>
      </c>
      <c r="F31" s="807" t="str">
        <f t="shared" ref="F31:F34" si="18">LEFT(G31,6)</f>
        <v>0KN2XW</v>
      </c>
      <c r="G31" s="780" t="s">
        <v>4910</v>
      </c>
      <c r="H31" s="487">
        <f t="shared" ref="H31:J34" si="19">H30+7</f>
        <v>43655</v>
      </c>
      <c r="I31" s="487">
        <f t="shared" si="19"/>
        <v>43656</v>
      </c>
      <c r="J31" s="487">
        <f t="shared" si="19"/>
        <v>43657</v>
      </c>
      <c r="K31" s="487">
        <f>J31+10</f>
        <v>43667</v>
      </c>
      <c r="L31" s="487">
        <f>J31+30</f>
        <v>43687</v>
      </c>
      <c r="M31" s="487">
        <f t="shared" si="16"/>
        <v>43689</v>
      </c>
      <c r="N31" s="1091"/>
      <c r="O31" s="487">
        <f>M31+2</f>
        <v>43691</v>
      </c>
      <c r="P31" s="487">
        <f>O31+4</f>
        <v>43695</v>
      </c>
    </row>
    <row r="32" spans="1:17" ht="19.899999999999999" customHeight="1">
      <c r="A32" s="774">
        <f>A31+1</f>
        <v>29</v>
      </c>
      <c r="B32" s="499" t="s">
        <v>4956</v>
      </c>
      <c r="C32" s="499" t="str">
        <f>VLOOKUP(LEFT(B32,3),'ships name'!A:C,2,FALSE)</f>
        <v>CMA CGM AQUILA</v>
      </c>
      <c r="D32" s="499" t="str">
        <f>VLOOKUP(LEFT(B32,3),'ships name'!A:C,3,FALSE)</f>
        <v>达飞阿奎拉</v>
      </c>
      <c r="E32" s="807" t="str">
        <f t="shared" si="17"/>
        <v>0KN2ZW</v>
      </c>
      <c r="F32" s="807" t="str">
        <f t="shared" si="18"/>
        <v>0KN2ZW</v>
      </c>
      <c r="G32" s="780" t="s">
        <v>4911</v>
      </c>
      <c r="H32" s="487">
        <f t="shared" si="19"/>
        <v>43662</v>
      </c>
      <c r="I32" s="487">
        <f t="shared" si="19"/>
        <v>43663</v>
      </c>
      <c r="J32" s="487">
        <f t="shared" si="19"/>
        <v>43664</v>
      </c>
      <c r="K32" s="487">
        <f>J32+10</f>
        <v>43674</v>
      </c>
      <c r="L32" s="487">
        <f>J32+30</f>
        <v>43694</v>
      </c>
      <c r="M32" s="487">
        <f t="shared" si="16"/>
        <v>43696</v>
      </c>
      <c r="N32" s="1091">
        <f>J32+34</f>
        <v>43698</v>
      </c>
      <c r="O32" s="487">
        <f>M32+4</f>
        <v>43700</v>
      </c>
      <c r="P32" s="487"/>
    </row>
    <row r="33" spans="1:16" ht="19.899999999999999" customHeight="1">
      <c r="A33" s="774">
        <f>A32+1</f>
        <v>30</v>
      </c>
      <c r="B33" s="929" t="s">
        <v>4908</v>
      </c>
      <c r="C33" s="499" t="str">
        <f>VLOOKUP(LEFT(B33,3),'ships name'!A:C,2,FALSE)</f>
        <v>CMA CGM MAGELLAN</v>
      </c>
      <c r="D33" s="499" t="str">
        <f>VLOOKUP(LEFT(B33,3),'ships name'!A:C,3,FALSE)</f>
        <v>达飞麦哲伦</v>
      </c>
      <c r="E33" s="807" t="str">
        <f t="shared" si="17"/>
        <v>0KN31W</v>
      </c>
      <c r="F33" s="807" t="str">
        <f t="shared" si="18"/>
        <v>0KN31W</v>
      </c>
      <c r="G33" s="780" t="s">
        <v>4912</v>
      </c>
      <c r="H33" s="487">
        <f t="shared" si="19"/>
        <v>43669</v>
      </c>
      <c r="I33" s="487">
        <f t="shared" si="19"/>
        <v>43670</v>
      </c>
      <c r="J33" s="487">
        <f t="shared" si="19"/>
        <v>43671</v>
      </c>
      <c r="K33" s="487">
        <f>J33+10</f>
        <v>43681</v>
      </c>
      <c r="L33" s="487">
        <f>J33+30</f>
        <v>43701</v>
      </c>
      <c r="M33" s="487">
        <f t="shared" si="16"/>
        <v>43703</v>
      </c>
      <c r="N33" s="1091">
        <f t="shared" ref="N33:N34" si="20">J33+34</f>
        <v>43705</v>
      </c>
      <c r="O33" s="1091">
        <f t="shared" ref="O33:O34" si="21">M33+4</f>
        <v>43707</v>
      </c>
      <c r="P33" s="487"/>
    </row>
    <row r="34" spans="1:16" ht="19.899999999999999" customHeight="1">
      <c r="A34" s="774">
        <f>A33+1</f>
        <v>31</v>
      </c>
      <c r="B34" s="929" t="s">
        <v>4909</v>
      </c>
      <c r="C34" s="499" t="str">
        <f>VLOOKUP(LEFT(B34,3),'ships name'!A:C,2,FALSE)</f>
        <v>APL RAFFLES</v>
      </c>
      <c r="D34" s="499" t="str">
        <f>VLOOKUP(LEFT(B34,3),'ships name'!A:C,3,FALSE)</f>
        <v>美总来福士</v>
      </c>
      <c r="E34" s="807" t="str">
        <f t="shared" si="17"/>
        <v>0KN33W</v>
      </c>
      <c r="F34" s="807" t="str">
        <f t="shared" si="18"/>
        <v>0KN33W</v>
      </c>
      <c r="G34" s="780" t="s">
        <v>4913</v>
      </c>
      <c r="H34" s="487">
        <f t="shared" si="19"/>
        <v>43676</v>
      </c>
      <c r="I34" s="487">
        <f t="shared" si="19"/>
        <v>43677</v>
      </c>
      <c r="J34" s="487">
        <f t="shared" si="19"/>
        <v>43678</v>
      </c>
      <c r="K34" s="487">
        <f>J34+10</f>
        <v>43688</v>
      </c>
      <c r="L34" s="487">
        <f>J34+30</f>
        <v>43708</v>
      </c>
      <c r="M34" s="487">
        <f t="shared" si="16"/>
        <v>43710</v>
      </c>
      <c r="N34" s="1091">
        <f t="shared" si="20"/>
        <v>43712</v>
      </c>
      <c r="O34" s="1091">
        <f t="shared" si="21"/>
        <v>43714</v>
      </c>
      <c r="P34" s="487"/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184" t="s">
        <v>369</v>
      </c>
      <c r="B36" s="1185"/>
      <c r="C36" s="1185"/>
      <c r="D36" s="507"/>
      <c r="E36" s="1533" t="s">
        <v>3260</v>
      </c>
      <c r="F36" s="1533"/>
      <c r="G36" s="1533"/>
      <c r="H36" s="1533" t="s">
        <v>3087</v>
      </c>
      <c r="I36" s="1533"/>
      <c r="J36" s="1606"/>
      <c r="K36" s="1596" t="s">
        <v>2</v>
      </c>
      <c r="L36" s="1597"/>
      <c r="M36" s="1597"/>
      <c r="N36" s="1597"/>
      <c r="O36" s="1597"/>
      <c r="P36" s="1598"/>
    </row>
    <row r="37" spans="1:16" ht="19.899999999999999" customHeight="1">
      <c r="A37" s="1444" t="s">
        <v>3</v>
      </c>
      <c r="B37" s="1446" t="s">
        <v>4</v>
      </c>
      <c r="C37" s="1446" t="s">
        <v>5</v>
      </c>
      <c r="D37" s="1140" t="s">
        <v>4291</v>
      </c>
      <c r="E37" s="1143" t="s">
        <v>6</v>
      </c>
      <c r="F37" s="1144"/>
      <c r="G37" s="1145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6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44"/>
      <c r="B38" s="1446"/>
      <c r="C38" s="1446"/>
      <c r="D38" s="1122"/>
      <c r="E38" s="1179" t="s">
        <v>13</v>
      </c>
      <c r="F38" s="1450" t="s">
        <v>14</v>
      </c>
      <c r="G38" s="1451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45"/>
      <c r="B39" s="1447"/>
      <c r="C39" s="1447"/>
      <c r="D39" s="1123"/>
      <c r="E39" s="1180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4" t="s">
        <v>67</v>
      </c>
      <c r="N39" s="616" t="s">
        <v>3426</v>
      </c>
      <c r="O39" s="700" t="s">
        <v>174</v>
      </c>
      <c r="P39" s="998" t="s">
        <v>173</v>
      </c>
    </row>
    <row r="40" spans="1:16" ht="19.899999999999999" customHeight="1">
      <c r="A40" s="537">
        <v>27</v>
      </c>
      <c r="B40" s="493" t="s">
        <v>27</v>
      </c>
      <c r="C40" s="1085" t="s">
        <v>4609</v>
      </c>
      <c r="D40" s="493" t="str">
        <f>VLOOKUP(LEFT(B40,3),'ships name'!A:C,3,FALSE)</f>
        <v>TO BE ADVISED</v>
      </c>
      <c r="E40" s="493" t="s">
        <v>3828</v>
      </c>
      <c r="F40" s="561" t="str">
        <f>RIGHT(B40,3)&amp;"W"</f>
        <v>TBAW</v>
      </c>
      <c r="G40" s="493" t="s">
        <v>4604</v>
      </c>
      <c r="H40" s="501">
        <f>J40-2</f>
        <v>43647</v>
      </c>
      <c r="I40" s="501">
        <f>J40-1</f>
        <v>43648</v>
      </c>
      <c r="J40" s="501">
        <v>43649</v>
      </c>
      <c r="K40" s="501">
        <f>J40+8</f>
        <v>43657</v>
      </c>
      <c r="L40" s="1065">
        <f>J40+27</f>
        <v>43676</v>
      </c>
      <c r="M40" s="1052">
        <f>J40+30</f>
        <v>43679</v>
      </c>
      <c r="N40" s="1065">
        <f>J40+33</f>
        <v>43682</v>
      </c>
      <c r="O40" s="1032">
        <f>J40+40</f>
        <v>43689</v>
      </c>
      <c r="P40" s="1055">
        <f>J40+31</f>
        <v>43680</v>
      </c>
    </row>
    <row r="41" spans="1:16" ht="19.5" customHeight="1">
      <c r="A41" s="774">
        <f>A40+1</f>
        <v>28</v>
      </c>
      <c r="B41" s="499" t="s">
        <v>4914</v>
      </c>
      <c r="C41" s="1083" t="str">
        <f>VLOOKUP(LEFT(B41,3),'ships name'!A:C,2,FALSE)</f>
        <v>OOCL UNITED KINGDOM</v>
      </c>
      <c r="D41" s="499" t="str">
        <f>VLOOKUP(LEFT(B41,3),'ships name'!A:C,3,FALSE)</f>
        <v xml:space="preserve"> </v>
      </c>
      <c r="E41" s="499" t="str">
        <f>TEXT(LEFT(F41,3)-1,"000")&amp;"E"</f>
        <v>008E</v>
      </c>
      <c r="F41" s="780" t="str">
        <f t="shared" ref="F41:F44" si="22">RIGHT(B41,3)&amp;"W"</f>
        <v>009W</v>
      </c>
      <c r="G41" s="499" t="s">
        <v>4605</v>
      </c>
      <c r="H41" s="487">
        <f t="shared" ref="H41:J44" si="23">H40+7</f>
        <v>43654</v>
      </c>
      <c r="I41" s="487">
        <f t="shared" si="23"/>
        <v>43655</v>
      </c>
      <c r="J41" s="487">
        <f t="shared" si="23"/>
        <v>43656</v>
      </c>
      <c r="K41" s="487">
        <f>J41+7</f>
        <v>43663</v>
      </c>
      <c r="L41" s="487">
        <f>J41+27</f>
        <v>43683</v>
      </c>
      <c r="M41" s="1000">
        <f>J41+29</f>
        <v>43685</v>
      </c>
      <c r="N41" s="487">
        <f>J41+33</f>
        <v>43689</v>
      </c>
      <c r="O41" s="1032">
        <f>J41+40</f>
        <v>43696</v>
      </c>
      <c r="P41" s="993">
        <f>J41+31</f>
        <v>43687</v>
      </c>
    </row>
    <row r="42" spans="1:16" ht="19.899999999999999" customHeight="1">
      <c r="A42" s="774">
        <f>A41+1</f>
        <v>29</v>
      </c>
      <c r="B42" s="499" t="s">
        <v>4915</v>
      </c>
      <c r="C42" s="499" t="str">
        <f>VLOOKUP(LEFT(B42,3),'ships name'!A:C,2,FALSE)</f>
        <v>COSCO SHIPPING GALAXY</v>
      </c>
      <c r="D42" s="499" t="str">
        <f>VLOOKUP(LEFT(B42,3),'ships name'!A:C,3,FALSE)</f>
        <v xml:space="preserve"> </v>
      </c>
      <c r="E42" s="499" t="str">
        <f>TEXT(LEFT(F42,3)-1,"000")&amp;"E"</f>
        <v>001E</v>
      </c>
      <c r="F42" s="780" t="str">
        <f t="shared" si="22"/>
        <v>002W</v>
      </c>
      <c r="G42" s="499" t="s">
        <v>4606</v>
      </c>
      <c r="H42" s="487">
        <f t="shared" si="23"/>
        <v>43661</v>
      </c>
      <c r="I42" s="487">
        <f t="shared" si="23"/>
        <v>43662</v>
      </c>
      <c r="J42" s="487">
        <f t="shared" si="23"/>
        <v>43663</v>
      </c>
      <c r="K42" s="487">
        <f>J42+7</f>
        <v>43670</v>
      </c>
      <c r="L42" s="487">
        <f>J42+27</f>
        <v>43690</v>
      </c>
      <c r="M42" s="1000">
        <f>M40+14</f>
        <v>43693</v>
      </c>
      <c r="N42" s="487">
        <f>J42+33</f>
        <v>43696</v>
      </c>
      <c r="O42" s="1032">
        <f t="shared" ref="O42:O44" si="24">J42+40</f>
        <v>43703</v>
      </c>
      <c r="P42" s="993">
        <f t="shared" ref="P42:P44" si="25">J42+31</f>
        <v>43694</v>
      </c>
    </row>
    <row r="43" spans="1:16" ht="19.899999999999999" customHeight="1">
      <c r="A43" s="774">
        <f>A42+1</f>
        <v>30</v>
      </c>
      <c r="B43" s="499" t="s">
        <v>4943</v>
      </c>
      <c r="C43" s="1083" t="str">
        <f>VLOOKUP(LEFT(B43,3),'ships name'!A:C,2,FALSE)</f>
        <v>CSCL NEPTUNE</v>
      </c>
      <c r="D43" s="499" t="str">
        <f>VLOOKUP(LEFT(B43,3),'ships name'!A:C,3,FALSE)</f>
        <v>中海海王星</v>
      </c>
      <c r="E43" s="499" t="e">
        <f>TEXT(LEFT(F43,3)-1,"000")&amp;"E"</f>
        <v>#VALUE!</v>
      </c>
      <c r="F43" s="780" t="str">
        <f t="shared" si="22"/>
        <v>TBAW</v>
      </c>
      <c r="G43" s="499" t="s">
        <v>4607</v>
      </c>
      <c r="H43" s="487">
        <f t="shared" si="23"/>
        <v>43668</v>
      </c>
      <c r="I43" s="487">
        <f t="shared" si="23"/>
        <v>43669</v>
      </c>
      <c r="J43" s="487">
        <f t="shared" si="23"/>
        <v>43670</v>
      </c>
      <c r="K43" s="487">
        <f>J43+7</f>
        <v>43677</v>
      </c>
      <c r="L43" s="487">
        <f>J43+27</f>
        <v>43697</v>
      </c>
      <c r="M43" s="1000">
        <f>J43+29</f>
        <v>43699</v>
      </c>
      <c r="N43" s="487">
        <f>J43+33</f>
        <v>43703</v>
      </c>
      <c r="O43" s="1032">
        <f t="shared" si="24"/>
        <v>43710</v>
      </c>
      <c r="P43" s="993">
        <f t="shared" si="25"/>
        <v>43701</v>
      </c>
    </row>
    <row r="44" spans="1:16" ht="19.899999999999999" customHeight="1">
      <c r="A44" s="774">
        <f>A43+1</f>
        <v>31</v>
      </c>
      <c r="B44" s="499" t="s">
        <v>4917</v>
      </c>
      <c r="C44" s="1083" t="str">
        <f>VLOOKUP(LEFT(B44,3),'ships name'!A:C,2,FALSE)</f>
        <v>OOCL HONG KONG</v>
      </c>
      <c r="D44" s="499" t="str">
        <f>VLOOKUP(LEFT(B44,3),'ships name'!A:C,3,FALSE)</f>
        <v>东方香港</v>
      </c>
      <c r="E44" s="499" t="str">
        <f>TEXT(LEFT(F44,3)-1,"000")&amp;"E"</f>
        <v>010E</v>
      </c>
      <c r="F44" s="780" t="str">
        <f t="shared" si="22"/>
        <v>011W</v>
      </c>
      <c r="G44" s="499" t="s">
        <v>4608</v>
      </c>
      <c r="H44" s="487">
        <f t="shared" si="23"/>
        <v>43675</v>
      </c>
      <c r="I44" s="487">
        <f t="shared" si="23"/>
        <v>43676</v>
      </c>
      <c r="J44" s="487">
        <f t="shared" si="23"/>
        <v>43677</v>
      </c>
      <c r="K44" s="487">
        <f>J44+7</f>
        <v>43684</v>
      </c>
      <c r="L44" s="487">
        <f>J44+27</f>
        <v>43704</v>
      </c>
      <c r="M44" s="1000">
        <f>J44+29</f>
        <v>43706</v>
      </c>
      <c r="N44" s="487">
        <f>J44+33</f>
        <v>43710</v>
      </c>
      <c r="O44" s="1032">
        <f t="shared" si="24"/>
        <v>43717</v>
      </c>
      <c r="P44" s="993">
        <f t="shared" si="25"/>
        <v>43708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184" t="s">
        <v>375</v>
      </c>
      <c r="B48" s="1185"/>
      <c r="C48" s="1185"/>
      <c r="D48" s="507"/>
      <c r="E48" s="1533" t="s">
        <v>3265</v>
      </c>
      <c r="F48" s="1533"/>
      <c r="G48" s="1533"/>
      <c r="H48" s="1533" t="s">
        <v>3087</v>
      </c>
      <c r="I48" s="1533"/>
      <c r="J48" s="1534"/>
      <c r="K48" s="1607" t="s">
        <v>2</v>
      </c>
      <c r="L48" s="1608"/>
      <c r="M48" s="1608"/>
      <c r="N48" s="1609"/>
      <c r="O48" s="424"/>
    </row>
    <row r="49" spans="1:16" ht="19.899999999999999" customHeight="1">
      <c r="A49" s="1444" t="s">
        <v>3</v>
      </c>
      <c r="B49" s="1446" t="s">
        <v>4</v>
      </c>
      <c r="C49" s="1446" t="s">
        <v>5</v>
      </c>
      <c r="D49" s="1140" t="s">
        <v>4291</v>
      </c>
      <c r="E49" s="1143" t="s">
        <v>6</v>
      </c>
      <c r="F49" s="1144"/>
      <c r="G49" s="1145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44"/>
      <c r="B50" s="1446"/>
      <c r="C50" s="1446"/>
      <c r="D50" s="1122"/>
      <c r="E50" s="1179" t="s">
        <v>13</v>
      </c>
      <c r="F50" s="1450" t="s">
        <v>14</v>
      </c>
      <c r="G50" s="1451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45"/>
      <c r="B51" s="1447"/>
      <c r="C51" s="1447"/>
      <c r="D51" s="1123"/>
      <c r="E51" s="1180"/>
      <c r="F51" s="605" t="s">
        <v>4292</v>
      </c>
      <c r="G51" s="536" t="s">
        <v>4293</v>
      </c>
      <c r="H51" s="616" t="s">
        <v>29</v>
      </c>
      <c r="I51" s="616" t="s">
        <v>4005</v>
      </c>
      <c r="J51" s="700" t="s">
        <v>3351</v>
      </c>
      <c r="K51" s="521" t="s">
        <v>248</v>
      </c>
      <c r="L51" s="616" t="s">
        <v>176</v>
      </c>
      <c r="M51" s="616" t="s">
        <v>67</v>
      </c>
      <c r="N51" s="700" t="s">
        <v>68</v>
      </c>
      <c r="O51" s="417"/>
    </row>
    <row r="52" spans="1:16" ht="21" customHeight="1">
      <c r="A52" s="537">
        <v>27</v>
      </c>
      <c r="B52" s="493" t="s">
        <v>4610</v>
      </c>
      <c r="C52" s="493" t="str">
        <f>VLOOKUP(LEFT(B52,3),'ships name'!A:C,2,FALSE)</f>
        <v>TITAN</v>
      </c>
      <c r="D52" s="493" t="str">
        <f>VLOOKUP(LEFT(B52,3),'ships name'!A:C,3,FALSE)</f>
        <v xml:space="preserve"> </v>
      </c>
      <c r="E52" s="493" t="str">
        <f>TEXT(LEFT(F52,3)-1,"000")&amp;"E"</f>
        <v>015E</v>
      </c>
      <c r="F52" s="561" t="str">
        <f>RIGHT(B52,3)&amp;"W"</f>
        <v>016W</v>
      </c>
      <c r="G52" s="493" t="s">
        <v>4611</v>
      </c>
      <c r="H52" s="1000" t="e">
        <f>H51+7</f>
        <v>#VALUE!</v>
      </c>
      <c r="I52" s="501">
        <f>J52-1</f>
        <v>43649</v>
      </c>
      <c r="J52" s="501">
        <v>43650</v>
      </c>
      <c r="K52" s="501">
        <f>J52+12</f>
        <v>43662</v>
      </c>
      <c r="L52" s="1065">
        <f t="shared" ref="L52:L55" si="26">J52+27</f>
        <v>43677</v>
      </c>
      <c r="M52" s="1065">
        <f t="shared" ref="M52:M55" si="27">J52+30</f>
        <v>43680</v>
      </c>
      <c r="N52" s="1065">
        <f t="shared" ref="N52:N55" si="28">J52+33</f>
        <v>43683</v>
      </c>
      <c r="O52" s="560"/>
    </row>
    <row r="53" spans="1:16" ht="21" customHeight="1">
      <c r="A53" s="774">
        <f>A52+1</f>
        <v>28</v>
      </c>
      <c r="B53" s="499" t="s">
        <v>4918</v>
      </c>
      <c r="C53" s="499" t="str">
        <f>VLOOKUP(LEFT(B53,3),'ships name'!A:C,2,FALSE)</f>
        <v>EVER GOODS</v>
      </c>
      <c r="D53" s="499" t="str">
        <f>VLOOKUP(LEFT(B53,3),'ships name'!A:C,3,FALSE)</f>
        <v xml:space="preserve"> </v>
      </c>
      <c r="E53" s="499" t="str">
        <f>TEXT(LEFT(F53,3)-1,"000")&amp;"E"</f>
        <v>005E</v>
      </c>
      <c r="F53" s="780" t="str">
        <f t="shared" ref="F53:F56" si="29">RIGHT(B53,3)&amp;"W"</f>
        <v>006W</v>
      </c>
      <c r="G53" s="499" t="s">
        <v>4921</v>
      </c>
      <c r="H53" s="1000" t="e">
        <f t="shared" ref="H53" si="30">H52+7</f>
        <v>#VALUE!</v>
      </c>
      <c r="I53" s="487">
        <f t="shared" ref="H53:J56" si="31">I52+7</f>
        <v>43656</v>
      </c>
      <c r="J53" s="487">
        <f t="shared" si="31"/>
        <v>43657</v>
      </c>
      <c r="K53" s="487">
        <f>J53+12</f>
        <v>43669</v>
      </c>
      <c r="L53" s="1065">
        <f t="shared" si="26"/>
        <v>43684</v>
      </c>
      <c r="M53" s="1065">
        <f t="shared" si="27"/>
        <v>43687</v>
      </c>
      <c r="N53" s="1065">
        <f t="shared" si="28"/>
        <v>43690</v>
      </c>
      <c r="O53" s="560"/>
    </row>
    <row r="54" spans="1:16" ht="21" customHeight="1">
      <c r="A54" s="774">
        <f>A53+1</f>
        <v>29</v>
      </c>
      <c r="B54" s="499" t="s">
        <v>4952</v>
      </c>
      <c r="C54" s="499" t="str">
        <f>VLOOKUP(LEFT(B54,3),'ships name'!A:C,2,FALSE)</f>
        <v>EVER GOVERN</v>
      </c>
      <c r="D54" s="499" t="str">
        <f>VLOOKUP(LEFT(B54,3),'ships name'!A:C,3,FALSE)</f>
        <v xml:space="preserve"> </v>
      </c>
      <c r="E54" s="499" t="e">
        <f>TEXT(LEFT(F54,3)-1,"000")&amp;"E"</f>
        <v>#VALUE!</v>
      </c>
      <c r="F54" s="780" t="str">
        <f t="shared" si="29"/>
        <v>TBAW</v>
      </c>
      <c r="G54" s="499" t="s">
        <v>4922</v>
      </c>
      <c r="H54" s="1000" t="e">
        <f t="shared" si="31"/>
        <v>#VALUE!</v>
      </c>
      <c r="I54" s="487">
        <f>J54-2</f>
        <v>43662</v>
      </c>
      <c r="J54" s="1065">
        <f t="shared" si="31"/>
        <v>43664</v>
      </c>
      <c r="K54" s="487">
        <f>K53+7</f>
        <v>43676</v>
      </c>
      <c r="L54" s="1065">
        <f t="shared" si="26"/>
        <v>43691</v>
      </c>
      <c r="M54" s="1065">
        <f t="shared" si="27"/>
        <v>43694</v>
      </c>
      <c r="N54" s="1065">
        <f t="shared" si="28"/>
        <v>43697</v>
      </c>
      <c r="O54" s="560"/>
    </row>
    <row r="55" spans="1:16" ht="21" customHeight="1">
      <c r="A55" s="774">
        <f>A54+1</f>
        <v>30</v>
      </c>
      <c r="B55" s="942" t="s">
        <v>4919</v>
      </c>
      <c r="C55" s="499" t="str">
        <f>VLOOKUP(LEFT(B55,3),'ships name'!A:C,2,FALSE)</f>
        <v>EVER GOLDEN</v>
      </c>
      <c r="D55" s="499" t="str">
        <f>VLOOKUP(LEFT(B55,3),'ships name'!A:C,3,FALSE)</f>
        <v xml:space="preserve"> </v>
      </c>
      <c r="E55" s="499" t="str">
        <f>TEXT(LEFT(F55,3)-1,"000")&amp;"E"</f>
        <v>006E</v>
      </c>
      <c r="F55" s="780" t="str">
        <f t="shared" si="29"/>
        <v>007W</v>
      </c>
      <c r="G55" s="499" t="s">
        <v>4923</v>
      </c>
      <c r="H55" s="1000" t="e">
        <f t="shared" si="31"/>
        <v>#VALUE!</v>
      </c>
      <c r="I55" s="487">
        <f t="shared" si="31"/>
        <v>43669</v>
      </c>
      <c r="J55" s="487">
        <f t="shared" si="31"/>
        <v>43671</v>
      </c>
      <c r="K55" s="487">
        <f>K54+7</f>
        <v>43683</v>
      </c>
      <c r="L55" s="1065">
        <f t="shared" si="26"/>
        <v>43698</v>
      </c>
      <c r="M55" s="1065">
        <f t="shared" si="27"/>
        <v>43701</v>
      </c>
      <c r="N55" s="1065">
        <f t="shared" si="28"/>
        <v>43704</v>
      </c>
      <c r="O55" s="560"/>
    </row>
    <row r="56" spans="1:16" ht="21" customHeight="1">
      <c r="A56" s="774">
        <f>A55+1</f>
        <v>31</v>
      </c>
      <c r="B56" s="499" t="s">
        <v>4920</v>
      </c>
      <c r="C56" s="499" t="str">
        <f>VLOOKUP(LEFT(B56,3),'ships name'!A:C,2,FALSE)</f>
        <v>EVER GLORY</v>
      </c>
      <c r="D56" s="499" t="str">
        <f>VLOOKUP(LEFT(B56,3),'ships name'!A:C,3,FALSE)</f>
        <v xml:space="preserve"> </v>
      </c>
      <c r="E56" s="499" t="str">
        <f>TEXT(LEFT(F56,3)-1,"000")&amp;"E"</f>
        <v>001E</v>
      </c>
      <c r="F56" s="780" t="str">
        <f t="shared" si="29"/>
        <v>002W</v>
      </c>
      <c r="G56" s="499" t="s">
        <v>4924</v>
      </c>
      <c r="H56" s="1000" t="e">
        <f t="shared" si="31"/>
        <v>#VALUE!</v>
      </c>
      <c r="I56" s="487">
        <f t="shared" si="31"/>
        <v>43676</v>
      </c>
      <c r="J56" s="487">
        <f t="shared" si="31"/>
        <v>43678</v>
      </c>
      <c r="K56" s="487">
        <f>K55+7</f>
        <v>43690</v>
      </c>
      <c r="L56" s="1050">
        <f t="shared" ref="L56" si="32">J56+27</f>
        <v>43705</v>
      </c>
      <c r="M56" s="1050">
        <f t="shared" ref="M56" si="33">J56+30</f>
        <v>43708</v>
      </c>
      <c r="N56" s="1050">
        <f t="shared" ref="N56" si="34">J56+33</f>
        <v>43711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602" t="s">
        <v>4506</v>
      </c>
      <c r="B58" s="1603"/>
      <c r="C58" s="1603"/>
      <c r="D58" s="782"/>
      <c r="E58" s="1610" t="s">
        <v>4508</v>
      </c>
      <c r="F58" s="1146"/>
      <c r="G58" s="1611"/>
      <c r="H58" s="1604" t="s">
        <v>4507</v>
      </c>
      <c r="I58" s="1604"/>
      <c r="J58" s="1605"/>
      <c r="K58" s="1034" t="s">
        <v>2</v>
      </c>
      <c r="L58" s="1535" t="s">
        <v>2</v>
      </c>
      <c r="M58" s="1535"/>
      <c r="N58" s="1607"/>
    </row>
    <row r="59" spans="1:16" ht="19.899999999999999" customHeight="1">
      <c r="A59" s="1210" t="s">
        <v>3</v>
      </c>
      <c r="B59" s="1172" t="s">
        <v>4</v>
      </c>
      <c r="C59" s="1172" t="s">
        <v>5</v>
      </c>
      <c r="D59" s="1140" t="s">
        <v>4291</v>
      </c>
      <c r="E59" s="1143" t="s">
        <v>6</v>
      </c>
      <c r="F59" s="1144"/>
      <c r="G59" s="1145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44"/>
      <c r="B60" s="1446"/>
      <c r="C60" s="1446"/>
      <c r="D60" s="1122"/>
      <c r="E60" s="1179" t="s">
        <v>13</v>
      </c>
      <c r="F60" s="1450" t="s">
        <v>14</v>
      </c>
      <c r="G60" s="1451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45"/>
      <c r="B61" s="1447"/>
      <c r="C61" s="1447"/>
      <c r="D61" s="1123"/>
      <c r="E61" s="1180"/>
      <c r="F61" s="605" t="s">
        <v>4292</v>
      </c>
      <c r="G61" s="536" t="s">
        <v>4293</v>
      </c>
      <c r="H61" s="996" t="s">
        <v>4509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27</v>
      </c>
      <c r="B62" s="493" t="s">
        <v>4613</v>
      </c>
      <c r="C62" s="493" t="str">
        <f>VLOOKUP(LEFT(B62,3),'ships name'!A:C,2,FALSE)</f>
        <v>TOLEDO TRIUMPH</v>
      </c>
      <c r="D62" s="493" t="str">
        <f>VLOOKUP(LEFT(B62,3),'ships name'!A:C,3,FALSE)</f>
        <v xml:space="preserve"> </v>
      </c>
      <c r="E62" s="561" t="str">
        <f>TEXT(RIGHT(B62,3)-1,"000")&amp;"E"</f>
        <v>010E</v>
      </c>
      <c r="F62" s="561" t="str">
        <f>RIGHT(B62,3)&amp;"W"</f>
        <v>011W</v>
      </c>
      <c r="G62" s="493" t="s">
        <v>4614</v>
      </c>
      <c r="H62" s="993">
        <f>I62-1</f>
        <v>43645</v>
      </c>
      <c r="I62" s="501">
        <f>J62-2</f>
        <v>43646</v>
      </c>
      <c r="J62" s="501">
        <v>43648</v>
      </c>
      <c r="K62" s="501">
        <f>J62+12</f>
        <v>43660</v>
      </c>
      <c r="L62" s="501">
        <f>J62+31</f>
        <v>43679</v>
      </c>
      <c r="M62" s="501">
        <f>J62+34</f>
        <v>43682</v>
      </c>
      <c r="N62" s="501">
        <f>J62+37</f>
        <v>43685</v>
      </c>
    </row>
    <row r="63" spans="1:16" ht="21" customHeight="1">
      <c r="A63" s="781">
        <f>A62+1</f>
        <v>28</v>
      </c>
      <c r="B63" s="499" t="s">
        <v>4925</v>
      </c>
      <c r="C63" s="499" t="str">
        <f>VLOOKUP(LEFT(B63,3),'ships name'!A:C,2,FALSE)</f>
        <v xml:space="preserve">TOKYO TRIUMPH </v>
      </c>
      <c r="D63" s="499" t="str">
        <f>VLOOKUP(LEFT(B63,3),'ships name'!A:C,3,FALSE)</f>
        <v xml:space="preserve"> </v>
      </c>
      <c r="E63" s="780" t="str">
        <f>TEXT(RIGHT(B63,3)-1,"000")&amp;"E"</f>
        <v>011E</v>
      </c>
      <c r="F63" s="780" t="str">
        <f t="shared" ref="F63:F65" si="35">RIGHT(B63,3)&amp;"W"</f>
        <v>012W</v>
      </c>
      <c r="G63" s="499" t="s">
        <v>4927</v>
      </c>
      <c r="H63" s="993">
        <f t="shared" ref="H63:H66" si="36">I63-1</f>
        <v>43652</v>
      </c>
      <c r="I63" s="993">
        <f t="shared" ref="I63:I66" si="37">J63-2</f>
        <v>43653</v>
      </c>
      <c r="J63" s="487">
        <f>J62+7</f>
        <v>43655</v>
      </c>
      <c r="K63" s="487">
        <f>J63+12</f>
        <v>43667</v>
      </c>
      <c r="L63" s="993">
        <f t="shared" ref="L63:L66" si="38">J63+31</f>
        <v>43686</v>
      </c>
      <c r="M63" s="993">
        <f t="shared" ref="M63:M66" si="39">J63+34</f>
        <v>43689</v>
      </c>
      <c r="N63" s="993">
        <f t="shared" ref="N63:N66" si="40">J63+37</f>
        <v>43692</v>
      </c>
    </row>
    <row r="64" spans="1:16" ht="21" customHeight="1">
      <c r="A64" s="781">
        <f>A63+1</f>
        <v>29</v>
      </c>
      <c r="B64" s="499" t="s">
        <v>4938</v>
      </c>
      <c r="C64" s="499" t="str">
        <f>VLOOKUP(LEFT(B64,3),'ships name'!A:C,2,FALSE)</f>
        <v>TRITON</v>
      </c>
      <c r="D64" s="499" t="str">
        <f>VLOOKUP(LEFT(B64,3),'ships name'!A:C,3,FALSE)</f>
        <v xml:space="preserve"> </v>
      </c>
      <c r="E64" s="780" t="e">
        <f>TEXT(RIGHT(B64,3)-1,"000")&amp;"E"</f>
        <v>#VALUE!</v>
      </c>
      <c r="F64" s="780" t="str">
        <f t="shared" si="35"/>
        <v>TBAW</v>
      </c>
      <c r="G64" s="499" t="s">
        <v>4928</v>
      </c>
      <c r="H64" s="993">
        <f t="shared" si="36"/>
        <v>43659</v>
      </c>
      <c r="I64" s="993">
        <f t="shared" si="37"/>
        <v>43660</v>
      </c>
      <c r="J64" s="487">
        <f>J63+7</f>
        <v>43662</v>
      </c>
      <c r="K64" s="487">
        <f>J64+12</f>
        <v>43674</v>
      </c>
      <c r="L64" s="993">
        <f t="shared" si="38"/>
        <v>43693</v>
      </c>
      <c r="M64" s="993">
        <f t="shared" si="39"/>
        <v>43696</v>
      </c>
      <c r="N64" s="993">
        <f t="shared" si="40"/>
        <v>43699</v>
      </c>
    </row>
    <row r="65" spans="1:17" ht="21" customHeight="1">
      <c r="A65" s="781">
        <f>A64+1</f>
        <v>30</v>
      </c>
      <c r="B65" s="563" t="s">
        <v>4926</v>
      </c>
      <c r="C65" s="499" t="str">
        <f>VLOOKUP(LEFT(B65,3),'ships name'!A:C,2,FALSE)</f>
        <v xml:space="preserve">TALOS </v>
      </c>
      <c r="D65" s="499" t="str">
        <f>VLOOKUP(LEFT(B65,3),'ships name'!A:C,3,FALSE)</f>
        <v xml:space="preserve"> </v>
      </c>
      <c r="E65" s="780" t="str">
        <f>TEXT(RIGHT(B65,3)-1,"000")&amp;"E"</f>
        <v>446E</v>
      </c>
      <c r="F65" s="780" t="str">
        <f t="shared" si="35"/>
        <v>447W</v>
      </c>
      <c r="G65" s="499" t="s">
        <v>4929</v>
      </c>
      <c r="H65" s="993">
        <f t="shared" si="36"/>
        <v>43666</v>
      </c>
      <c r="I65" s="993">
        <f t="shared" si="37"/>
        <v>43667</v>
      </c>
      <c r="J65" s="487">
        <f>J64+7</f>
        <v>43669</v>
      </c>
      <c r="K65" s="487">
        <f>J65+12</f>
        <v>43681</v>
      </c>
      <c r="L65" s="993">
        <f t="shared" si="38"/>
        <v>43700</v>
      </c>
      <c r="M65" s="993">
        <f t="shared" si="39"/>
        <v>43703</v>
      </c>
      <c r="N65" s="993">
        <f t="shared" si="40"/>
        <v>43706</v>
      </c>
    </row>
    <row r="66" spans="1:17" s="1001" customFormat="1" ht="21" customHeight="1">
      <c r="A66" s="1033">
        <f>A65+1</f>
        <v>31</v>
      </c>
      <c r="B66" s="994" t="s">
        <v>3766</v>
      </c>
      <c r="C66" s="994" t="str">
        <f>VLOOKUP(LEFT(B66,3),'ships name'!A:C,2,FALSE)</f>
        <v xml:space="preserve">void sailing </v>
      </c>
      <c r="D66" s="994">
        <f>VLOOKUP(LEFT(B66,3),'ships name'!A:C,3,FALSE)</f>
        <v>0</v>
      </c>
      <c r="E66" s="780" t="e">
        <f>TEXT(RIGHT(B66,3)-1,"000")&amp;"E"</f>
        <v>#VALUE!</v>
      </c>
      <c r="F66" s="780" t="str">
        <f t="shared" ref="F66" si="41">RIGHT(B66,3)&amp;"W"</f>
        <v>oidW</v>
      </c>
      <c r="G66" s="994" t="s">
        <v>4930</v>
      </c>
      <c r="H66" s="993">
        <f t="shared" si="36"/>
        <v>43673</v>
      </c>
      <c r="I66" s="993">
        <f t="shared" si="37"/>
        <v>43674</v>
      </c>
      <c r="J66" s="997">
        <f>J65+7</f>
        <v>43676</v>
      </c>
      <c r="K66" s="997">
        <f>J66+12</f>
        <v>43688</v>
      </c>
      <c r="L66" s="993">
        <f t="shared" si="38"/>
        <v>43707</v>
      </c>
      <c r="M66" s="993">
        <f t="shared" si="39"/>
        <v>43710</v>
      </c>
      <c r="N66" s="993">
        <f t="shared" si="40"/>
        <v>43713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E60:E61"/>
    <mergeCell ref="D59:D61"/>
    <mergeCell ref="F60:G60"/>
    <mergeCell ref="A59:A61"/>
    <mergeCell ref="B59:B61"/>
    <mergeCell ref="C59:C61"/>
    <mergeCell ref="E59:G59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A37:A39"/>
    <mergeCell ref="B37:B39"/>
    <mergeCell ref="C37:C39"/>
    <mergeCell ref="E37:G37"/>
    <mergeCell ref="E38:E39"/>
    <mergeCell ref="D37:D39"/>
    <mergeCell ref="F38:G38"/>
    <mergeCell ref="A27:A29"/>
    <mergeCell ref="B27:B29"/>
    <mergeCell ref="C27:C29"/>
    <mergeCell ref="E27:G27"/>
    <mergeCell ref="A36:C36"/>
    <mergeCell ref="E36:G36"/>
    <mergeCell ref="K26:P26"/>
    <mergeCell ref="E28:E29"/>
    <mergeCell ref="D27:D29"/>
    <mergeCell ref="F28:G28"/>
    <mergeCell ref="K36:P36"/>
    <mergeCell ref="H36:J36"/>
    <mergeCell ref="A26:C26"/>
    <mergeCell ref="E26:G26"/>
    <mergeCell ref="H26:J26"/>
    <mergeCell ref="A17:A19"/>
    <mergeCell ref="B17:B19"/>
    <mergeCell ref="C17:C19"/>
    <mergeCell ref="E17:G17"/>
    <mergeCell ref="E18:E19"/>
    <mergeCell ref="A16:C16"/>
    <mergeCell ref="E16:G16"/>
    <mergeCell ref="H16:J16"/>
    <mergeCell ref="K16:O16"/>
    <mergeCell ref="D17:D19"/>
    <mergeCell ref="F18:G18"/>
    <mergeCell ref="A2:O2"/>
    <mergeCell ref="A3:O3"/>
    <mergeCell ref="A4:O4"/>
    <mergeCell ref="A6:C6"/>
    <mergeCell ref="E6:G6"/>
    <mergeCell ref="H6:J6"/>
    <mergeCell ref="K6:Q6"/>
    <mergeCell ref="A7:A9"/>
    <mergeCell ref="B7:B9"/>
    <mergeCell ref="C7:C9"/>
    <mergeCell ref="E7:G7"/>
    <mergeCell ref="E8:E9"/>
    <mergeCell ref="D7:D9"/>
    <mergeCell ref="F8:G8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12" t="s">
        <v>399</v>
      </c>
      <c r="C1" s="1613"/>
      <c r="D1" s="1613"/>
      <c r="E1" s="1614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15" t="s">
        <v>432</v>
      </c>
      <c r="C13" s="1616"/>
      <c r="D13" s="1616"/>
      <c r="E13" s="1616"/>
      <c r="F13" s="1616"/>
      <c r="G13" s="1616"/>
      <c r="H13" s="1616"/>
      <c r="I13" s="1616"/>
      <c r="J13" s="1616"/>
      <c r="K13" s="1616"/>
      <c r="L13" s="1616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17" t="s">
        <v>495</v>
      </c>
      <c r="C25" s="1618"/>
      <c r="D25" s="1618"/>
      <c r="E25" s="1618"/>
      <c r="F25" s="1618"/>
      <c r="G25" s="1618"/>
      <c r="H25" s="1618"/>
      <c r="I25" s="1618"/>
      <c r="J25" s="1618"/>
      <c r="K25" s="1619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32"/>
  <sheetViews>
    <sheetView topLeftCell="A2099" zoomScale="85" zoomScaleNormal="85" workbookViewId="0">
      <selection activeCell="G2135" sqref="G2135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4" t="s">
        <v>537</v>
      </c>
      <c r="B2" s="1620" t="s">
        <v>86</v>
      </c>
      <c r="C2" s="1620"/>
      <c r="D2" s="4" t="s">
        <v>538</v>
      </c>
    </row>
    <row r="3" spans="1:40">
      <c r="A3" s="825" t="s">
        <v>4</v>
      </c>
      <c r="B3" s="826" t="s">
        <v>5</v>
      </c>
      <c r="C3" s="826" t="s">
        <v>539</v>
      </c>
      <c r="D3" s="5" t="s">
        <v>540</v>
      </c>
    </row>
    <row r="4" spans="1:40">
      <c r="A4" s="827" t="s">
        <v>249</v>
      </c>
      <c r="B4" s="828" t="s">
        <v>541</v>
      </c>
      <c r="C4" s="828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7" t="s">
        <v>544</v>
      </c>
      <c r="B5" s="828" t="s">
        <v>545</v>
      </c>
      <c r="C5" s="828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7" t="s">
        <v>547</v>
      </c>
      <c r="B6" s="828" t="s">
        <v>548</v>
      </c>
      <c r="C6" s="828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7" t="s">
        <v>551</v>
      </c>
      <c r="B7" s="828" t="s">
        <v>552</v>
      </c>
      <c r="C7" s="828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7" t="s">
        <v>110</v>
      </c>
      <c r="B8" s="828" t="s">
        <v>554</v>
      </c>
      <c r="C8" s="828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7" t="s">
        <v>556</v>
      </c>
      <c r="B9" s="828" t="s">
        <v>557</v>
      </c>
      <c r="C9" s="828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7" t="s">
        <v>559</v>
      </c>
      <c r="B10" s="828" t="s">
        <v>560</v>
      </c>
      <c r="C10" s="828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7" t="s">
        <v>562</v>
      </c>
      <c r="B11" s="828" t="s">
        <v>563</v>
      </c>
      <c r="C11" s="828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7" t="s">
        <v>565</v>
      </c>
      <c r="B12" s="828" t="s">
        <v>566</v>
      </c>
      <c r="C12" s="828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7" t="s">
        <v>568</v>
      </c>
      <c r="B13" s="828" t="s">
        <v>569</v>
      </c>
      <c r="C13" s="828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7" t="s">
        <v>571</v>
      </c>
      <c r="B14" s="828" t="s">
        <v>572</v>
      </c>
      <c r="C14" s="828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7" t="s">
        <v>574</v>
      </c>
      <c r="B15" s="828" t="s">
        <v>575</v>
      </c>
      <c r="C15" s="828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7" t="s">
        <v>577</v>
      </c>
      <c r="B16" s="828" t="s">
        <v>578</v>
      </c>
      <c r="C16" s="828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7" t="s">
        <v>580</v>
      </c>
      <c r="B17" s="828" t="s">
        <v>581</v>
      </c>
      <c r="C17" s="828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7" t="s">
        <v>583</v>
      </c>
      <c r="B18" s="828" t="s">
        <v>584</v>
      </c>
      <c r="C18" s="828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7" t="s">
        <v>586</v>
      </c>
      <c r="B19" s="828" t="s">
        <v>587</v>
      </c>
      <c r="C19" s="828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7" t="s">
        <v>589</v>
      </c>
      <c r="B20" s="828" t="s">
        <v>590</v>
      </c>
      <c r="C20" s="828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7" t="s">
        <v>592</v>
      </c>
      <c r="B21" s="828" t="s">
        <v>593</v>
      </c>
      <c r="C21" s="828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7" t="s">
        <v>595</v>
      </c>
      <c r="B22" s="828" t="s">
        <v>596</v>
      </c>
      <c r="C22" s="828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7" t="s">
        <v>598</v>
      </c>
      <c r="B23" s="828" t="s">
        <v>599</v>
      </c>
      <c r="C23" s="828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7" t="s">
        <v>601</v>
      </c>
      <c r="B24" s="828" t="s">
        <v>602</v>
      </c>
      <c r="C24" s="828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7" t="s">
        <v>604</v>
      </c>
      <c r="B25" s="828" t="s">
        <v>605</v>
      </c>
      <c r="C25" s="828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7" t="s">
        <v>607</v>
      </c>
      <c r="B26" s="828" t="s">
        <v>608</v>
      </c>
      <c r="C26" s="828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7" t="s">
        <v>610</v>
      </c>
      <c r="B27" s="828" t="s">
        <v>611</v>
      </c>
      <c r="C27" s="828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29" t="s">
        <v>613</v>
      </c>
      <c r="B28" s="828" t="s">
        <v>614</v>
      </c>
      <c r="C28" s="828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29" t="s">
        <v>616</v>
      </c>
      <c r="B29" s="828" t="s">
        <v>617</v>
      </c>
      <c r="C29" s="828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29" t="s">
        <v>619</v>
      </c>
      <c r="B30" s="828" t="s">
        <v>620</v>
      </c>
      <c r="C30" s="828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29" t="s">
        <v>622</v>
      </c>
      <c r="B31" s="828" t="s">
        <v>623</v>
      </c>
      <c r="C31" s="828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29" t="s">
        <v>625</v>
      </c>
      <c r="B32" s="830" t="s">
        <v>626</v>
      </c>
      <c r="C32" s="828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1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29" t="s">
        <v>631</v>
      </c>
      <c r="B34" s="830" t="s">
        <v>632</v>
      </c>
      <c r="C34" s="828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29" t="s">
        <v>634</v>
      </c>
      <c r="B35" s="830" t="s">
        <v>635</v>
      </c>
      <c r="C35" s="828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29" t="s">
        <v>637</v>
      </c>
      <c r="B36" s="830" t="s">
        <v>638</v>
      </c>
      <c r="C36" s="828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29" t="s">
        <v>640</v>
      </c>
      <c r="B37" s="830" t="s">
        <v>641</v>
      </c>
      <c r="C37" s="828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29" t="s">
        <v>643</v>
      </c>
      <c r="B38" s="830" t="s">
        <v>644</v>
      </c>
      <c r="C38" s="828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29" t="s">
        <v>646</v>
      </c>
      <c r="B39" s="830" t="s">
        <v>647</v>
      </c>
      <c r="C39" s="828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29" t="s">
        <v>649</v>
      </c>
      <c r="B40" s="830" t="s">
        <v>650</v>
      </c>
      <c r="C40" s="828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29" t="s">
        <v>652</v>
      </c>
      <c r="B41" s="830" t="s">
        <v>653</v>
      </c>
      <c r="C41" s="828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29" t="s">
        <v>655</v>
      </c>
      <c r="B42" s="830" t="s">
        <v>656</v>
      </c>
      <c r="C42" s="828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2" t="s">
        <v>658</v>
      </c>
      <c r="B43" s="833" t="s">
        <v>659</v>
      </c>
      <c r="C43" s="834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7" t="s">
        <v>661</v>
      </c>
      <c r="B44" s="828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7" t="s">
        <v>664</v>
      </c>
      <c r="B45" s="828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7" t="s">
        <v>667</v>
      </c>
      <c r="B46" s="828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7" t="s">
        <v>670</v>
      </c>
      <c r="B47" s="828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7" t="s">
        <v>673</v>
      </c>
      <c r="B48" s="828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7" t="s">
        <v>675</v>
      </c>
      <c r="B49" s="828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7" t="s">
        <v>678</v>
      </c>
      <c r="B50" s="828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7" t="s">
        <v>681</v>
      </c>
      <c r="B51" s="828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1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4" t="s">
        <v>537</v>
      </c>
      <c r="B53" s="1620" t="s">
        <v>499</v>
      </c>
      <c r="C53" s="1620"/>
      <c r="D53" s="4" t="s">
        <v>686</v>
      </c>
    </row>
    <row r="54" spans="1:40">
      <c r="A54" s="825" t="s">
        <v>4</v>
      </c>
      <c r="B54" s="826" t="s">
        <v>5</v>
      </c>
      <c r="C54" s="826" t="s">
        <v>539</v>
      </c>
      <c r="D54" s="5" t="s">
        <v>540</v>
      </c>
    </row>
    <row r="55" spans="1:40" ht="13.5" customHeight="1">
      <c r="A55" s="831" t="s">
        <v>687</v>
      </c>
      <c r="B55" s="31" t="s">
        <v>688</v>
      </c>
      <c r="C55" s="31"/>
      <c r="D55" s="9" t="s">
        <v>689</v>
      </c>
    </row>
    <row r="56" spans="1:40">
      <c r="A56" s="831" t="s">
        <v>690</v>
      </c>
      <c r="B56" s="31" t="s">
        <v>691</v>
      </c>
      <c r="C56" s="31"/>
      <c r="D56" s="9" t="s">
        <v>543</v>
      </c>
    </row>
    <row r="57" spans="1:40">
      <c r="A57" s="831" t="s">
        <v>692</v>
      </c>
      <c r="B57" s="31" t="s">
        <v>693</v>
      </c>
      <c r="C57" s="31"/>
      <c r="D57" s="9" t="s">
        <v>543</v>
      </c>
    </row>
    <row r="58" spans="1:40">
      <c r="A58" s="831" t="s">
        <v>694</v>
      </c>
      <c r="B58" s="31" t="s">
        <v>694</v>
      </c>
      <c r="C58" s="65" t="s">
        <v>683</v>
      </c>
      <c r="D58" s="9"/>
    </row>
    <row r="59" spans="1:40">
      <c r="A59" s="831" t="s">
        <v>695</v>
      </c>
      <c r="B59" s="31" t="s">
        <v>696</v>
      </c>
      <c r="C59" s="31"/>
      <c r="D59" s="9" t="s">
        <v>543</v>
      </c>
    </row>
    <row r="60" spans="1:40">
      <c r="A60" s="831" t="s">
        <v>697</v>
      </c>
      <c r="B60" s="31" t="s">
        <v>698</v>
      </c>
      <c r="C60" s="31"/>
      <c r="D60" s="9" t="s">
        <v>543</v>
      </c>
    </row>
    <row r="61" spans="1:40">
      <c r="A61" s="831" t="s">
        <v>699</v>
      </c>
      <c r="B61" s="31" t="s">
        <v>700</v>
      </c>
      <c r="C61" s="31"/>
      <c r="D61" s="9" t="s">
        <v>543</v>
      </c>
    </row>
    <row r="62" spans="1:40">
      <c r="A62" s="831" t="s">
        <v>701</v>
      </c>
      <c r="B62" s="31" t="s">
        <v>702</v>
      </c>
      <c r="C62" s="31"/>
      <c r="D62" s="9" t="s">
        <v>543</v>
      </c>
    </row>
    <row r="63" spans="1:40">
      <c r="A63" s="831" t="s">
        <v>703</v>
      </c>
      <c r="B63" s="31" t="s">
        <v>704</v>
      </c>
      <c r="C63" s="31"/>
      <c r="D63" s="9" t="s">
        <v>689</v>
      </c>
    </row>
    <row r="64" spans="1:40">
      <c r="A64" s="831" t="s">
        <v>705</v>
      </c>
      <c r="B64" s="31" t="s">
        <v>706</v>
      </c>
      <c r="C64" s="31"/>
      <c r="D64" s="9" t="s">
        <v>689</v>
      </c>
    </row>
    <row r="65" spans="1:38">
      <c r="A65" s="831" t="s">
        <v>249</v>
      </c>
      <c r="B65" s="31" t="s">
        <v>541</v>
      </c>
      <c r="C65" s="31"/>
      <c r="D65" s="9" t="s">
        <v>543</v>
      </c>
    </row>
    <row r="66" spans="1:38">
      <c r="A66" s="831" t="s">
        <v>556</v>
      </c>
      <c r="B66" s="31" t="s">
        <v>557</v>
      </c>
      <c r="C66" s="31"/>
      <c r="D66" s="9" t="s">
        <v>543</v>
      </c>
    </row>
    <row r="67" spans="1:38">
      <c r="A67" s="831" t="s">
        <v>707</v>
      </c>
      <c r="B67" s="31" t="s">
        <v>708</v>
      </c>
      <c r="C67" s="31"/>
      <c r="D67" s="9" t="s">
        <v>543</v>
      </c>
    </row>
    <row r="68" spans="1:38">
      <c r="A68" s="831" t="s">
        <v>580</v>
      </c>
      <c r="B68" s="31" t="s">
        <v>581</v>
      </c>
      <c r="C68" s="31"/>
      <c r="D68" s="9" t="s">
        <v>543</v>
      </c>
    </row>
    <row r="69" spans="1:38">
      <c r="A69" s="831" t="s">
        <v>709</v>
      </c>
      <c r="B69" s="31" t="s">
        <v>710</v>
      </c>
      <c r="C69" s="31"/>
      <c r="D69" s="9" t="s">
        <v>689</v>
      </c>
    </row>
    <row r="70" spans="1:38">
      <c r="A70" s="831" t="s">
        <v>711</v>
      </c>
      <c r="B70" s="31" t="s">
        <v>712</v>
      </c>
      <c r="C70" s="31"/>
      <c r="D70" s="9" t="s">
        <v>689</v>
      </c>
    </row>
    <row r="71" spans="1:38">
      <c r="A71" s="831" t="s">
        <v>442</v>
      </c>
      <c r="B71" s="31" t="s">
        <v>713</v>
      </c>
      <c r="C71" s="31"/>
      <c r="D71" s="9" t="s">
        <v>543</v>
      </c>
    </row>
    <row r="72" spans="1:38">
      <c r="A72" s="831" t="s">
        <v>714</v>
      </c>
      <c r="B72" s="31" t="s">
        <v>715</v>
      </c>
      <c r="C72" s="31"/>
      <c r="D72" s="9" t="s">
        <v>543</v>
      </c>
    </row>
    <row r="73" spans="1:38">
      <c r="A73" s="831" t="s">
        <v>716</v>
      </c>
      <c r="B73" s="31" t="s">
        <v>717</v>
      </c>
      <c r="C73" s="31"/>
      <c r="D73" s="9" t="s">
        <v>689</v>
      </c>
    </row>
    <row r="74" spans="1:38">
      <c r="A74" s="831" t="s">
        <v>718</v>
      </c>
      <c r="B74" s="31" t="s">
        <v>719</v>
      </c>
      <c r="C74" s="31"/>
      <c r="D74" s="9" t="s">
        <v>543</v>
      </c>
    </row>
    <row r="75" spans="1:38">
      <c r="A75" s="831" t="s">
        <v>720</v>
      </c>
      <c r="B75" s="31" t="s">
        <v>721</v>
      </c>
      <c r="C75" s="31"/>
      <c r="D75" s="9" t="s">
        <v>543</v>
      </c>
    </row>
    <row r="76" spans="1:38">
      <c r="A76" s="831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1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1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1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1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1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1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5" t="s">
        <v>734</v>
      </c>
      <c r="B83" s="836" t="s">
        <v>735</v>
      </c>
      <c r="C83" s="836"/>
      <c r="D83" s="14" t="s">
        <v>731</v>
      </c>
      <c r="AJ83" s="20"/>
      <c r="AK83" s="19"/>
      <c r="AL83" s="21"/>
    </row>
    <row r="84" spans="1:38">
      <c r="A84" s="827" t="s">
        <v>568</v>
      </c>
      <c r="B84" s="828" t="s">
        <v>569</v>
      </c>
      <c r="C84" s="828" t="s">
        <v>570</v>
      </c>
      <c r="D84" s="6" t="s">
        <v>543</v>
      </c>
      <c r="AJ84" s="20"/>
      <c r="AK84" s="19"/>
      <c r="AL84" s="21"/>
    </row>
    <row r="85" spans="1:38">
      <c r="A85" s="837" t="s">
        <v>736</v>
      </c>
      <c r="B85" s="15" t="s">
        <v>737</v>
      </c>
      <c r="C85" s="838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4" t="s">
        <v>537</v>
      </c>
      <c r="B88" s="1621" t="s">
        <v>500</v>
      </c>
      <c r="C88" s="1622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5" t="s">
        <v>4</v>
      </c>
      <c r="B89" s="826" t="s">
        <v>5</v>
      </c>
      <c r="C89" s="826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1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1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1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1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1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1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1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1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1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1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1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7" t="s">
        <v>774</v>
      </c>
      <c r="B101" s="828" t="s">
        <v>775</v>
      </c>
      <c r="C101" s="828" t="s">
        <v>776</v>
      </c>
      <c r="D101" s="6" t="s">
        <v>777</v>
      </c>
    </row>
    <row r="102" spans="1:9">
      <c r="A102" s="831" t="s">
        <v>778</v>
      </c>
      <c r="B102" s="31" t="s">
        <v>779</v>
      </c>
      <c r="C102" s="371" t="s">
        <v>793</v>
      </c>
      <c r="D102" s="9"/>
    </row>
    <row r="103" spans="1:9">
      <c r="A103" s="831" t="s">
        <v>780</v>
      </c>
      <c r="B103" s="31" t="s">
        <v>781</v>
      </c>
      <c r="C103" s="839" t="s">
        <v>782</v>
      </c>
      <c r="D103" s="9"/>
    </row>
    <row r="104" spans="1:9" ht="15.75">
      <c r="A104" s="824" t="s">
        <v>537</v>
      </c>
      <c r="B104" s="1621" t="s">
        <v>568</v>
      </c>
      <c r="C104" s="1622"/>
      <c r="D104" s="4" t="s">
        <v>686</v>
      </c>
    </row>
    <row r="105" spans="1:9">
      <c r="A105" s="825" t="s">
        <v>4</v>
      </c>
      <c r="B105" s="826" t="s">
        <v>5</v>
      </c>
      <c r="C105" s="826" t="s">
        <v>539</v>
      </c>
      <c r="D105" s="5" t="s">
        <v>540</v>
      </c>
    </row>
    <row r="106" spans="1:9">
      <c r="A106" s="831" t="s">
        <v>598</v>
      </c>
      <c r="B106" s="31" t="s">
        <v>599</v>
      </c>
      <c r="C106" s="31" t="s">
        <v>600</v>
      </c>
      <c r="D106" s="9"/>
    </row>
    <row r="107" spans="1:9">
      <c r="A107" s="831" t="s">
        <v>783</v>
      </c>
      <c r="B107" s="31" t="s">
        <v>662</v>
      </c>
      <c r="C107" s="31" t="s">
        <v>683</v>
      </c>
      <c r="D107" s="9"/>
    </row>
    <row r="108" spans="1:9">
      <c r="A108" s="831" t="s">
        <v>724</v>
      </c>
      <c r="B108" s="31" t="s">
        <v>784</v>
      </c>
      <c r="C108" s="31" t="s">
        <v>785</v>
      </c>
      <c r="D108" s="9"/>
    </row>
    <row r="109" spans="1:9">
      <c r="A109" s="831" t="s">
        <v>684</v>
      </c>
      <c r="B109" s="31" t="s">
        <v>685</v>
      </c>
      <c r="C109" s="31" t="s">
        <v>786</v>
      </c>
      <c r="D109" s="9"/>
    </row>
    <row r="110" spans="1:9">
      <c r="A110" s="831" t="s">
        <v>787</v>
      </c>
      <c r="B110" s="31" t="s">
        <v>788</v>
      </c>
      <c r="C110" s="31" t="s">
        <v>789</v>
      </c>
      <c r="D110" s="9"/>
    </row>
    <row r="111" spans="1:9">
      <c r="A111" s="831" t="s">
        <v>790</v>
      </c>
      <c r="B111" s="31" t="s">
        <v>791</v>
      </c>
      <c r="C111" s="31" t="s">
        <v>792</v>
      </c>
      <c r="D111" s="9"/>
    </row>
    <row r="112" spans="1:9">
      <c r="A112" s="831" t="s">
        <v>565</v>
      </c>
      <c r="B112" s="31" t="s">
        <v>566</v>
      </c>
      <c r="C112" s="31" t="s">
        <v>567</v>
      </c>
      <c r="D112" s="9"/>
    </row>
    <row r="113" spans="1:4">
      <c r="A113" s="831" t="s">
        <v>778</v>
      </c>
      <c r="B113" s="31" t="s">
        <v>779</v>
      </c>
      <c r="C113" s="31" t="s">
        <v>793</v>
      </c>
      <c r="D113" s="9"/>
    </row>
    <row r="114" spans="1:4">
      <c r="A114" s="831" t="s">
        <v>544</v>
      </c>
      <c r="B114" s="31" t="s">
        <v>545</v>
      </c>
      <c r="C114" s="31" t="s">
        <v>794</v>
      </c>
      <c r="D114" s="9"/>
    </row>
    <row r="115" spans="1:4">
      <c r="A115" s="840" t="s">
        <v>3512</v>
      </c>
      <c r="B115" s="31" t="s">
        <v>796</v>
      </c>
      <c r="C115" s="31" t="s">
        <v>797</v>
      </c>
      <c r="D115" s="9"/>
    </row>
    <row r="116" spans="1:4">
      <c r="A116" s="831"/>
      <c r="B116" s="31"/>
      <c r="C116" s="31"/>
      <c r="D116" s="9"/>
    </row>
    <row r="117" spans="1:4" ht="15.75">
      <c r="A117" s="824" t="s">
        <v>537</v>
      </c>
      <c r="B117" s="1620" t="s">
        <v>798</v>
      </c>
      <c r="C117" s="1620"/>
      <c r="D117" s="16" t="s">
        <v>799</v>
      </c>
    </row>
    <row r="118" spans="1:4">
      <c r="A118" s="826" t="s">
        <v>4</v>
      </c>
      <c r="B118" s="826" t="s">
        <v>5</v>
      </c>
      <c r="C118" s="826" t="s">
        <v>539</v>
      </c>
      <c r="D118" s="5" t="s">
        <v>540</v>
      </c>
    </row>
    <row r="119" spans="1:4">
      <c r="A119" s="827" t="s">
        <v>800</v>
      </c>
      <c r="B119" s="828" t="s">
        <v>801</v>
      </c>
      <c r="C119" s="828"/>
      <c r="D119" s="6" t="s">
        <v>543</v>
      </c>
    </row>
    <row r="120" spans="1:4">
      <c r="A120" s="827" t="s">
        <v>802</v>
      </c>
      <c r="B120" s="828" t="s">
        <v>803</v>
      </c>
      <c r="C120" s="828"/>
      <c r="D120" s="6" t="s">
        <v>543</v>
      </c>
    </row>
    <row r="121" spans="1:4">
      <c r="A121" s="827" t="s">
        <v>804</v>
      </c>
      <c r="B121" s="828" t="s">
        <v>805</v>
      </c>
      <c r="C121" s="828" t="s">
        <v>806</v>
      </c>
      <c r="D121" s="6" t="s">
        <v>807</v>
      </c>
    </row>
    <row r="122" spans="1:4">
      <c r="A122" s="829" t="s">
        <v>577</v>
      </c>
      <c r="B122" s="828" t="s">
        <v>578</v>
      </c>
      <c r="C122" s="830" t="s">
        <v>579</v>
      </c>
      <c r="D122" s="6" t="s">
        <v>543</v>
      </c>
    </row>
    <row r="123" spans="1:4">
      <c r="A123" s="829" t="s">
        <v>808</v>
      </c>
      <c r="B123" s="828" t="s">
        <v>809</v>
      </c>
      <c r="C123" s="830" t="s">
        <v>810</v>
      </c>
      <c r="D123" s="6" t="s">
        <v>543</v>
      </c>
    </row>
    <row r="124" spans="1:4">
      <c r="A124" s="829" t="s">
        <v>811</v>
      </c>
      <c r="B124" s="828" t="s">
        <v>812</v>
      </c>
      <c r="C124" s="830" t="s">
        <v>813</v>
      </c>
      <c r="D124" s="6" t="s">
        <v>543</v>
      </c>
    </row>
    <row r="125" spans="1:4">
      <c r="A125" s="829" t="s">
        <v>814</v>
      </c>
      <c r="B125" s="828" t="s">
        <v>815</v>
      </c>
      <c r="C125" s="830" t="s">
        <v>816</v>
      </c>
      <c r="D125" s="6" t="s">
        <v>543</v>
      </c>
    </row>
    <row r="126" spans="1:4">
      <c r="A126" s="827" t="s">
        <v>817</v>
      </c>
      <c r="B126" s="828" t="s">
        <v>818</v>
      </c>
      <c r="C126" s="828" t="s">
        <v>819</v>
      </c>
      <c r="D126" s="6" t="s">
        <v>820</v>
      </c>
    </row>
    <row r="127" spans="1:4">
      <c r="A127" s="827" t="s">
        <v>821</v>
      </c>
      <c r="B127" s="828" t="s">
        <v>822</v>
      </c>
      <c r="C127" s="828" t="s">
        <v>823</v>
      </c>
      <c r="D127" s="6" t="s">
        <v>543</v>
      </c>
    </row>
    <row r="128" spans="1:4">
      <c r="A128" s="827" t="s">
        <v>824</v>
      </c>
      <c r="B128" s="828" t="s">
        <v>825</v>
      </c>
      <c r="C128" s="828" t="s">
        <v>826</v>
      </c>
      <c r="D128" s="6" t="s">
        <v>543</v>
      </c>
    </row>
    <row r="129" spans="1:4">
      <c r="A129" s="827" t="s">
        <v>827</v>
      </c>
      <c r="B129" s="828" t="s">
        <v>828</v>
      </c>
      <c r="C129" s="830" t="s">
        <v>829</v>
      </c>
      <c r="D129" s="6" t="s">
        <v>550</v>
      </c>
    </row>
    <row r="130" spans="1:4" ht="13.5" customHeight="1">
      <c r="A130" s="829" t="s">
        <v>830</v>
      </c>
      <c r="B130" s="830" t="s">
        <v>831</v>
      </c>
      <c r="C130" s="830" t="s">
        <v>832</v>
      </c>
      <c r="D130" s="27" t="s">
        <v>807</v>
      </c>
    </row>
    <row r="131" spans="1:4">
      <c r="A131" s="827" t="s">
        <v>833</v>
      </c>
      <c r="B131" s="828" t="s">
        <v>834</v>
      </c>
      <c r="C131" s="828" t="s">
        <v>835</v>
      </c>
      <c r="D131" s="6" t="s">
        <v>807</v>
      </c>
    </row>
    <row r="132" spans="1:4">
      <c r="A132" s="827" t="s">
        <v>836</v>
      </c>
      <c r="B132" s="828" t="s">
        <v>837</v>
      </c>
      <c r="C132" s="828" t="s">
        <v>838</v>
      </c>
      <c r="D132" s="6" t="s">
        <v>543</v>
      </c>
    </row>
    <row r="133" spans="1:4">
      <c r="A133" s="827" t="s">
        <v>839</v>
      </c>
      <c r="B133" s="828" t="s">
        <v>840</v>
      </c>
      <c r="C133" s="828" t="s">
        <v>841</v>
      </c>
      <c r="D133" s="6" t="s">
        <v>543</v>
      </c>
    </row>
    <row r="134" spans="1:4">
      <c r="A134" s="827" t="s">
        <v>839</v>
      </c>
      <c r="B134" s="828" t="s">
        <v>840</v>
      </c>
      <c r="C134" s="828" t="s">
        <v>841</v>
      </c>
      <c r="D134" s="6" t="s">
        <v>543</v>
      </c>
    </row>
    <row r="135" spans="1:4">
      <c r="A135" s="827" t="s">
        <v>842</v>
      </c>
      <c r="B135" s="828" t="s">
        <v>843</v>
      </c>
      <c r="C135" s="828" t="s">
        <v>844</v>
      </c>
      <c r="D135" s="6" t="s">
        <v>845</v>
      </c>
    </row>
    <row r="136" spans="1:4">
      <c r="A136" s="827" t="s">
        <v>846</v>
      </c>
      <c r="B136" s="828" t="s">
        <v>847</v>
      </c>
      <c r="C136" s="828" t="s">
        <v>848</v>
      </c>
      <c r="D136" s="6" t="s">
        <v>845</v>
      </c>
    </row>
    <row r="137" spans="1:4">
      <c r="A137" s="827" t="s">
        <v>181</v>
      </c>
      <c r="B137" s="828" t="s">
        <v>849</v>
      </c>
      <c r="C137" s="830" t="s">
        <v>850</v>
      </c>
      <c r="D137" s="6" t="s">
        <v>851</v>
      </c>
    </row>
    <row r="138" spans="1:4">
      <c r="A138" s="829" t="s">
        <v>852</v>
      </c>
      <c r="B138" s="830" t="s">
        <v>853</v>
      </c>
      <c r="C138" s="830" t="s">
        <v>854</v>
      </c>
      <c r="D138" s="27" t="s">
        <v>851</v>
      </c>
    </row>
    <row r="139" spans="1:4">
      <c r="A139" s="829" t="s">
        <v>855</v>
      </c>
      <c r="B139" s="830" t="s">
        <v>856</v>
      </c>
      <c r="C139" s="830" t="s">
        <v>857</v>
      </c>
      <c r="D139" s="27" t="s">
        <v>851</v>
      </c>
    </row>
    <row r="140" spans="1:4">
      <c r="A140" s="827" t="s">
        <v>858</v>
      </c>
      <c r="B140" s="828" t="s">
        <v>859</v>
      </c>
      <c r="C140" s="830" t="s">
        <v>860</v>
      </c>
      <c r="D140" s="6" t="s">
        <v>851</v>
      </c>
    </row>
    <row r="141" spans="1:4">
      <c r="A141" s="827" t="s">
        <v>861</v>
      </c>
      <c r="B141" s="828" t="s">
        <v>862</v>
      </c>
      <c r="C141" s="828" t="s">
        <v>863</v>
      </c>
      <c r="D141" s="6" t="s">
        <v>864</v>
      </c>
    </row>
    <row r="142" spans="1:4">
      <c r="A142" s="827" t="s">
        <v>865</v>
      </c>
      <c r="B142" s="828" t="s">
        <v>866</v>
      </c>
      <c r="C142" s="828"/>
      <c r="D142" s="6"/>
    </row>
    <row r="143" spans="1:4">
      <c r="A143" s="827" t="s">
        <v>867</v>
      </c>
      <c r="B143" s="828" t="s">
        <v>868</v>
      </c>
      <c r="C143" s="828" t="s">
        <v>869</v>
      </c>
      <c r="D143" s="6" t="s">
        <v>864</v>
      </c>
    </row>
    <row r="144" spans="1:4">
      <c r="A144" s="827" t="s">
        <v>870</v>
      </c>
      <c r="B144" s="828" t="s">
        <v>871</v>
      </c>
      <c r="C144" s="828" t="s">
        <v>872</v>
      </c>
      <c r="D144" s="6" t="s">
        <v>807</v>
      </c>
    </row>
    <row r="145" spans="1:4">
      <c r="A145" s="827" t="s">
        <v>873</v>
      </c>
      <c r="B145" s="828" t="s">
        <v>874</v>
      </c>
      <c r="C145" s="828" t="s">
        <v>875</v>
      </c>
      <c r="D145" s="6" t="s">
        <v>807</v>
      </c>
    </row>
    <row r="146" spans="1:4">
      <c r="A146" s="827" t="s">
        <v>876</v>
      </c>
      <c r="B146" s="828" t="s">
        <v>877</v>
      </c>
      <c r="C146" s="828" t="s">
        <v>878</v>
      </c>
      <c r="D146" s="6" t="s">
        <v>777</v>
      </c>
    </row>
    <row r="147" spans="1:4">
      <c r="A147" s="827" t="s">
        <v>879</v>
      </c>
      <c r="B147" s="828" t="s">
        <v>880</v>
      </c>
      <c r="C147" s="828" t="s">
        <v>881</v>
      </c>
      <c r="D147" s="6" t="s">
        <v>777</v>
      </c>
    </row>
    <row r="148" spans="1:4">
      <c r="A148" s="827" t="s">
        <v>183</v>
      </c>
      <c r="B148" s="828" t="s">
        <v>882</v>
      </c>
      <c r="C148" s="828" t="s">
        <v>883</v>
      </c>
      <c r="D148" s="6"/>
    </row>
    <row r="149" spans="1:4">
      <c r="A149" s="827" t="s">
        <v>884</v>
      </c>
      <c r="B149" s="828" t="s">
        <v>885</v>
      </c>
      <c r="C149" s="828" t="s">
        <v>886</v>
      </c>
      <c r="D149" s="6" t="s">
        <v>864</v>
      </c>
    </row>
    <row r="150" spans="1:4">
      <c r="A150" s="827" t="s">
        <v>887</v>
      </c>
      <c r="B150" s="828" t="s">
        <v>888</v>
      </c>
      <c r="C150" s="828" t="s">
        <v>889</v>
      </c>
      <c r="D150" s="6" t="s">
        <v>777</v>
      </c>
    </row>
    <row r="151" spans="1:4">
      <c r="A151" s="827" t="s">
        <v>890</v>
      </c>
      <c r="B151" s="828" t="s">
        <v>891</v>
      </c>
      <c r="C151" s="828" t="s">
        <v>892</v>
      </c>
      <c r="D151" s="6" t="s">
        <v>851</v>
      </c>
    </row>
    <row r="152" spans="1:4">
      <c r="A152" s="827" t="s">
        <v>893</v>
      </c>
      <c r="B152" s="828" t="s">
        <v>894</v>
      </c>
      <c r="C152" s="828" t="s">
        <v>895</v>
      </c>
      <c r="D152" s="6" t="s">
        <v>777</v>
      </c>
    </row>
    <row r="153" spans="1:4">
      <c r="A153" s="829" t="s">
        <v>851</v>
      </c>
      <c r="B153" s="828" t="s">
        <v>632</v>
      </c>
      <c r="C153" s="828" t="s">
        <v>633</v>
      </c>
      <c r="D153" s="6" t="s">
        <v>543</v>
      </c>
    </row>
    <row r="154" spans="1:4">
      <c r="A154" s="829" t="s">
        <v>896</v>
      </c>
      <c r="B154" s="828" t="s">
        <v>897</v>
      </c>
      <c r="C154" s="830" t="s">
        <v>898</v>
      </c>
      <c r="D154" s="6" t="s">
        <v>543</v>
      </c>
    </row>
    <row r="155" spans="1:4">
      <c r="A155" s="827" t="s">
        <v>899</v>
      </c>
      <c r="B155" s="828" t="s">
        <v>900</v>
      </c>
      <c r="C155" s="828" t="s">
        <v>901</v>
      </c>
      <c r="D155" s="6" t="s">
        <v>820</v>
      </c>
    </row>
    <row r="156" spans="1:4">
      <c r="A156" s="841" t="s">
        <v>902</v>
      </c>
      <c r="B156" s="834" t="s">
        <v>903</v>
      </c>
      <c r="C156" s="834" t="s">
        <v>904</v>
      </c>
      <c r="D156" s="10" t="s">
        <v>845</v>
      </c>
    </row>
    <row r="157" spans="1:4" ht="15.75">
      <c r="A157" s="824" t="s">
        <v>537</v>
      </c>
      <c r="B157" s="1621" t="s">
        <v>530</v>
      </c>
      <c r="C157" s="1622"/>
      <c r="D157" s="4" t="s">
        <v>905</v>
      </c>
    </row>
    <row r="158" spans="1:4">
      <c r="A158" s="825" t="s">
        <v>4</v>
      </c>
      <c r="B158" s="826" t="s">
        <v>5</v>
      </c>
      <c r="C158" s="826" t="s">
        <v>539</v>
      </c>
      <c r="D158" s="5" t="s">
        <v>540</v>
      </c>
    </row>
    <row r="159" spans="1:4">
      <c r="A159" s="827" t="s">
        <v>906</v>
      </c>
      <c r="B159" s="842" t="s">
        <v>907</v>
      </c>
      <c r="C159" s="828" t="s">
        <v>908</v>
      </c>
      <c r="D159" s="6" t="s">
        <v>543</v>
      </c>
    </row>
    <row r="160" spans="1:4">
      <c r="A160" s="827" t="s">
        <v>909</v>
      </c>
      <c r="B160" s="828" t="s">
        <v>910</v>
      </c>
      <c r="C160" s="828" t="s">
        <v>911</v>
      </c>
      <c r="D160" s="6" t="s">
        <v>543</v>
      </c>
    </row>
    <row r="161" spans="1:4">
      <c r="A161" s="827" t="s">
        <v>802</v>
      </c>
      <c r="B161" s="828" t="s">
        <v>803</v>
      </c>
      <c r="C161" s="828" t="s">
        <v>912</v>
      </c>
      <c r="D161" s="6" t="s">
        <v>543</v>
      </c>
    </row>
    <row r="162" spans="1:4">
      <c r="A162" s="827" t="s">
        <v>913</v>
      </c>
      <c r="B162" s="828" t="s">
        <v>914</v>
      </c>
      <c r="C162" s="828" t="s">
        <v>915</v>
      </c>
      <c r="D162" s="6" t="s">
        <v>543</v>
      </c>
    </row>
    <row r="163" spans="1:4">
      <c r="A163" s="827" t="s">
        <v>916</v>
      </c>
      <c r="B163" s="828" t="s">
        <v>917</v>
      </c>
      <c r="C163" s="828" t="s">
        <v>918</v>
      </c>
      <c r="D163" s="6" t="s">
        <v>543</v>
      </c>
    </row>
    <row r="164" spans="1:4">
      <c r="A164" s="827" t="s">
        <v>919</v>
      </c>
      <c r="B164" s="828" t="s">
        <v>920</v>
      </c>
      <c r="C164" s="828" t="s">
        <v>921</v>
      </c>
      <c r="D164" s="6" t="s">
        <v>543</v>
      </c>
    </row>
    <row r="165" spans="1:4">
      <c r="A165" s="827" t="s">
        <v>922</v>
      </c>
      <c r="B165" s="828" t="s">
        <v>682</v>
      </c>
      <c r="C165" s="828" t="s">
        <v>683</v>
      </c>
      <c r="D165" s="6" t="s">
        <v>543</v>
      </c>
    </row>
    <row r="166" spans="1:4">
      <c r="A166" s="827" t="s">
        <v>923</v>
      </c>
      <c r="B166" s="15" t="s">
        <v>924</v>
      </c>
      <c r="C166" s="828" t="s">
        <v>925</v>
      </c>
      <c r="D166" s="6"/>
    </row>
    <row r="167" spans="1:4">
      <c r="A167" s="827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3" t="s">
        <v>537</v>
      </c>
      <c r="B168" s="1623" t="s">
        <v>926</v>
      </c>
      <c r="C168" s="1624"/>
      <c r="D168" s="29" t="s">
        <v>927</v>
      </c>
    </row>
    <row r="169" spans="1:4">
      <c r="A169" s="825" t="s">
        <v>4</v>
      </c>
      <c r="B169" s="826" t="s">
        <v>5</v>
      </c>
      <c r="C169" s="826" t="s">
        <v>539</v>
      </c>
      <c r="D169" s="5" t="s">
        <v>540</v>
      </c>
    </row>
    <row r="170" spans="1:4">
      <c r="A170" s="831" t="s">
        <v>928</v>
      </c>
      <c r="B170" s="31" t="s">
        <v>929</v>
      </c>
      <c r="C170" s="844"/>
      <c r="D170" s="9" t="s">
        <v>807</v>
      </c>
    </row>
    <row r="171" spans="1:4">
      <c r="A171" s="831" t="s">
        <v>930</v>
      </c>
      <c r="B171" s="31" t="s">
        <v>931</v>
      </c>
      <c r="C171" s="844"/>
      <c r="D171" s="9" t="s">
        <v>932</v>
      </c>
    </row>
    <row r="172" spans="1:4">
      <c r="A172" s="831" t="s">
        <v>933</v>
      </c>
      <c r="B172" s="31" t="s">
        <v>934</v>
      </c>
      <c r="C172" s="844"/>
      <c r="D172" s="9" t="s">
        <v>807</v>
      </c>
    </row>
    <row r="173" spans="1:4">
      <c r="A173" s="831" t="s">
        <v>935</v>
      </c>
      <c r="B173" s="31" t="s">
        <v>934</v>
      </c>
      <c r="C173" s="844"/>
      <c r="D173" s="9" t="s">
        <v>807</v>
      </c>
    </row>
    <row r="174" spans="1:4">
      <c r="A174" s="831" t="s">
        <v>936</v>
      </c>
      <c r="B174" s="31" t="s">
        <v>937</v>
      </c>
      <c r="C174" s="844"/>
      <c r="D174" s="9" t="s">
        <v>851</v>
      </c>
    </row>
    <row r="175" spans="1:4">
      <c r="A175" s="831" t="s">
        <v>27</v>
      </c>
      <c r="B175" s="31" t="s">
        <v>739</v>
      </c>
      <c r="C175" s="844"/>
      <c r="D175" s="9"/>
    </row>
    <row r="176" spans="1:4">
      <c r="A176" s="831" t="s">
        <v>938</v>
      </c>
      <c r="B176" s="31" t="s">
        <v>939</v>
      </c>
      <c r="C176" s="844"/>
      <c r="D176" s="9" t="s">
        <v>807</v>
      </c>
    </row>
    <row r="177" spans="1:4">
      <c r="A177" s="831" t="s">
        <v>940</v>
      </c>
      <c r="B177" s="31" t="s">
        <v>941</v>
      </c>
      <c r="C177" s="844"/>
      <c r="D177" s="9" t="s">
        <v>807</v>
      </c>
    </row>
    <row r="178" spans="1:4">
      <c r="A178" s="831" t="s">
        <v>942</v>
      </c>
      <c r="B178" s="31" t="s">
        <v>943</v>
      </c>
      <c r="C178" s="844"/>
      <c r="D178" s="9" t="s">
        <v>807</v>
      </c>
    </row>
    <row r="179" spans="1:4">
      <c r="A179" s="831" t="s">
        <v>944</v>
      </c>
      <c r="B179" s="31" t="s">
        <v>945</v>
      </c>
      <c r="C179" s="844"/>
      <c r="D179" s="9" t="s">
        <v>807</v>
      </c>
    </row>
    <row r="180" spans="1:4">
      <c r="A180" s="831" t="s">
        <v>946</v>
      </c>
      <c r="B180" s="31" t="s">
        <v>947</v>
      </c>
      <c r="C180" s="844"/>
      <c r="D180" s="9" t="s">
        <v>851</v>
      </c>
    </row>
    <row r="181" spans="1:4">
      <c r="A181" s="831" t="s">
        <v>948</v>
      </c>
      <c r="B181" s="31" t="s">
        <v>949</v>
      </c>
      <c r="C181" s="844"/>
      <c r="D181" s="9" t="s">
        <v>851</v>
      </c>
    </row>
    <row r="182" spans="1:4">
      <c r="A182" s="831" t="s">
        <v>950</v>
      </c>
      <c r="B182" s="31" t="s">
        <v>951</v>
      </c>
      <c r="C182" s="844"/>
      <c r="D182" s="9" t="s">
        <v>851</v>
      </c>
    </row>
    <row r="183" spans="1:4">
      <c r="A183" s="831" t="s">
        <v>952</v>
      </c>
      <c r="B183" s="31" t="s">
        <v>953</v>
      </c>
      <c r="C183" s="844"/>
      <c r="D183" s="9" t="s">
        <v>851</v>
      </c>
    </row>
    <row r="184" spans="1:4">
      <c r="A184" s="831" t="s">
        <v>954</v>
      </c>
      <c r="B184" s="31" t="s">
        <v>955</v>
      </c>
      <c r="C184" s="31"/>
      <c r="D184" s="9" t="s">
        <v>807</v>
      </c>
    </row>
    <row r="185" spans="1:4">
      <c r="A185" s="831" t="s">
        <v>956</v>
      </c>
      <c r="B185" s="31" t="s">
        <v>957</v>
      </c>
      <c r="C185" s="844"/>
      <c r="D185" s="9" t="s">
        <v>851</v>
      </c>
    </row>
    <row r="186" spans="1:4">
      <c r="A186" s="831" t="s">
        <v>958</v>
      </c>
      <c r="B186" s="31" t="s">
        <v>739</v>
      </c>
      <c r="C186" s="844"/>
      <c r="D186" s="9" t="s">
        <v>851</v>
      </c>
    </row>
    <row r="187" spans="1:4">
      <c r="A187" s="831" t="s">
        <v>959</v>
      </c>
      <c r="B187" s="31" t="s">
        <v>960</v>
      </c>
      <c r="C187" s="844"/>
      <c r="D187" s="9" t="s">
        <v>807</v>
      </c>
    </row>
    <row r="188" spans="1:4">
      <c r="A188" s="831" t="s">
        <v>961</v>
      </c>
      <c r="B188" s="31" t="s">
        <v>962</v>
      </c>
      <c r="C188" s="844"/>
      <c r="D188" s="9" t="s">
        <v>851</v>
      </c>
    </row>
    <row r="189" spans="1:4">
      <c r="A189" s="831" t="s">
        <v>963</v>
      </c>
      <c r="B189" s="31" t="s">
        <v>964</v>
      </c>
      <c r="C189" s="844"/>
      <c r="D189" s="9" t="s">
        <v>965</v>
      </c>
    </row>
    <row r="190" spans="1:4">
      <c r="A190" s="831" t="s">
        <v>966</v>
      </c>
      <c r="B190" s="31" t="s">
        <v>967</v>
      </c>
      <c r="C190" s="844"/>
      <c r="D190" s="9" t="s">
        <v>965</v>
      </c>
    </row>
    <row r="191" spans="1:4" ht="14.25" customHeight="1">
      <c r="A191" s="845" t="s">
        <v>968</v>
      </c>
      <c r="B191" s="846" t="s">
        <v>969</v>
      </c>
      <c r="C191" s="847"/>
      <c r="D191" s="21" t="s">
        <v>965</v>
      </c>
    </row>
    <row r="192" spans="1:4">
      <c r="A192" s="831" t="s">
        <v>970</v>
      </c>
      <c r="B192" s="31" t="s">
        <v>971</v>
      </c>
      <c r="C192" s="31"/>
      <c r="D192" s="9" t="s">
        <v>972</v>
      </c>
    </row>
    <row r="193" spans="1:4">
      <c r="A193" s="831" t="s">
        <v>973</v>
      </c>
      <c r="B193" s="31" t="s">
        <v>934</v>
      </c>
      <c r="C193" s="31"/>
      <c r="D193" s="9" t="s">
        <v>807</v>
      </c>
    </row>
    <row r="194" spans="1:4" ht="15.75">
      <c r="A194" s="824" t="s">
        <v>537</v>
      </c>
      <c r="B194" s="1620" t="s">
        <v>798</v>
      </c>
      <c r="C194" s="1620"/>
      <c r="D194" s="16" t="s">
        <v>799</v>
      </c>
    </row>
    <row r="195" spans="1:4">
      <c r="A195" s="826" t="s">
        <v>4</v>
      </c>
      <c r="B195" s="826" t="s">
        <v>5</v>
      </c>
      <c r="C195" s="826" t="s">
        <v>539</v>
      </c>
      <c r="D195" s="5" t="s">
        <v>540</v>
      </c>
    </row>
    <row r="196" spans="1:4">
      <c r="A196" s="828" t="s">
        <v>974</v>
      </c>
      <c r="B196" s="828" t="s">
        <v>975</v>
      </c>
      <c r="C196" s="830" t="s">
        <v>976</v>
      </c>
      <c r="D196" s="6" t="s">
        <v>807</v>
      </c>
    </row>
    <row r="197" spans="1:4">
      <c r="A197" s="828" t="s">
        <v>977</v>
      </c>
      <c r="B197" s="828" t="s">
        <v>978</v>
      </c>
      <c r="C197" s="828" t="s">
        <v>979</v>
      </c>
      <c r="D197" s="6" t="s">
        <v>550</v>
      </c>
    </row>
    <row r="198" spans="1:4">
      <c r="A198" s="828" t="s">
        <v>820</v>
      </c>
      <c r="B198" s="828" t="s">
        <v>980</v>
      </c>
      <c r="C198" s="830" t="s">
        <v>981</v>
      </c>
      <c r="D198" s="6" t="s">
        <v>550</v>
      </c>
    </row>
    <row r="199" spans="1:4">
      <c r="A199" s="828" t="s">
        <v>982</v>
      </c>
      <c r="B199" s="828" t="s">
        <v>983</v>
      </c>
      <c r="C199" s="830" t="s">
        <v>984</v>
      </c>
      <c r="D199" s="6" t="s">
        <v>807</v>
      </c>
    </row>
    <row r="200" spans="1:4">
      <c r="A200" s="828" t="s">
        <v>985</v>
      </c>
      <c r="B200" s="828" t="s">
        <v>986</v>
      </c>
      <c r="C200" s="830" t="s">
        <v>987</v>
      </c>
      <c r="D200" s="6" t="s">
        <v>851</v>
      </c>
    </row>
    <row r="201" spans="1:4">
      <c r="A201" s="828" t="s">
        <v>988</v>
      </c>
      <c r="B201" s="828" t="s">
        <v>989</v>
      </c>
      <c r="C201" s="828" t="s">
        <v>990</v>
      </c>
      <c r="D201" s="6" t="s">
        <v>851</v>
      </c>
    </row>
    <row r="202" spans="1:4">
      <c r="A202" s="828" t="s">
        <v>991</v>
      </c>
      <c r="B202" s="828" t="s">
        <v>992</v>
      </c>
      <c r="C202" s="828" t="s">
        <v>993</v>
      </c>
      <c r="D202" s="6" t="s">
        <v>864</v>
      </c>
    </row>
    <row r="203" spans="1:4">
      <c r="A203" s="828" t="s">
        <v>994</v>
      </c>
      <c r="B203" s="828" t="s">
        <v>995</v>
      </c>
      <c r="C203" s="830" t="s">
        <v>996</v>
      </c>
      <c r="D203" s="6" t="s">
        <v>851</v>
      </c>
    </row>
    <row r="204" spans="1:4">
      <c r="A204" s="828" t="s">
        <v>997</v>
      </c>
      <c r="B204" s="828" t="s">
        <v>998</v>
      </c>
      <c r="C204" s="828" t="s">
        <v>999</v>
      </c>
      <c r="D204" s="6" t="s">
        <v>543</v>
      </c>
    </row>
    <row r="205" spans="1:4">
      <c r="A205" s="828" t="s">
        <v>699</v>
      </c>
      <c r="B205" s="828" t="s">
        <v>700</v>
      </c>
      <c r="C205" s="828" t="s">
        <v>1000</v>
      </c>
      <c r="D205" s="6" t="s">
        <v>543</v>
      </c>
    </row>
    <row r="206" spans="1:4">
      <c r="A206" s="828" t="s">
        <v>1001</v>
      </c>
      <c r="B206" s="828" t="s">
        <v>1002</v>
      </c>
      <c r="C206" s="828" t="s">
        <v>1003</v>
      </c>
      <c r="D206" s="6" t="s">
        <v>543</v>
      </c>
    </row>
    <row r="207" spans="1:4">
      <c r="A207" s="828" t="s">
        <v>1004</v>
      </c>
      <c r="B207" s="828" t="s">
        <v>1005</v>
      </c>
      <c r="C207" s="828" t="s">
        <v>1006</v>
      </c>
      <c r="D207" s="6" t="s">
        <v>543</v>
      </c>
    </row>
    <row r="208" spans="1:4">
      <c r="A208" s="828" t="s">
        <v>1007</v>
      </c>
      <c r="B208" s="828" t="s">
        <v>1008</v>
      </c>
      <c r="C208" s="828" t="s">
        <v>1009</v>
      </c>
      <c r="D208" s="6" t="s">
        <v>543</v>
      </c>
    </row>
    <row r="209" spans="1:4">
      <c r="A209" s="828" t="s">
        <v>1010</v>
      </c>
      <c r="B209" s="828" t="s">
        <v>1011</v>
      </c>
      <c r="C209" s="828" t="s">
        <v>1012</v>
      </c>
      <c r="D209" s="6" t="s">
        <v>543</v>
      </c>
    </row>
    <row r="210" spans="1:4">
      <c r="A210" s="828" t="s">
        <v>1013</v>
      </c>
      <c r="B210" s="828" t="s">
        <v>1014</v>
      </c>
      <c r="C210" s="828" t="s">
        <v>1015</v>
      </c>
      <c r="D210" s="6" t="s">
        <v>807</v>
      </c>
    </row>
    <row r="211" spans="1:4">
      <c r="A211" s="828" t="s">
        <v>1016</v>
      </c>
      <c r="B211" s="828" t="s">
        <v>1017</v>
      </c>
      <c r="C211" s="828" t="s">
        <v>1018</v>
      </c>
      <c r="D211" s="6" t="s">
        <v>807</v>
      </c>
    </row>
    <row r="212" spans="1:4">
      <c r="A212" s="828" t="s">
        <v>933</v>
      </c>
      <c r="B212" s="828" t="s">
        <v>934</v>
      </c>
      <c r="C212" s="828" t="s">
        <v>1019</v>
      </c>
      <c r="D212" s="6" t="s">
        <v>807</v>
      </c>
    </row>
    <row r="213" spans="1:4">
      <c r="A213" s="828" t="s">
        <v>1020</v>
      </c>
      <c r="B213" s="828" t="s">
        <v>1021</v>
      </c>
      <c r="C213" s="828" t="s">
        <v>1022</v>
      </c>
      <c r="D213" s="6" t="s">
        <v>864</v>
      </c>
    </row>
    <row r="214" spans="1:4">
      <c r="A214" s="828" t="s">
        <v>1023</v>
      </c>
      <c r="B214" s="828" t="s">
        <v>1024</v>
      </c>
      <c r="C214" s="828" t="s">
        <v>1025</v>
      </c>
      <c r="D214" s="6" t="s">
        <v>864</v>
      </c>
    </row>
    <row r="215" spans="1:4">
      <c r="A215" s="828" t="s">
        <v>1026</v>
      </c>
      <c r="B215" s="828" t="s">
        <v>1027</v>
      </c>
      <c r="C215" s="828" t="s">
        <v>1028</v>
      </c>
      <c r="D215" s="6" t="s">
        <v>864</v>
      </c>
    </row>
    <row r="216" spans="1:4">
      <c r="A216" s="828" t="s">
        <v>1004</v>
      </c>
      <c r="B216" s="828" t="s">
        <v>1005</v>
      </c>
      <c r="C216" s="828" t="s">
        <v>1006</v>
      </c>
      <c r="D216" s="6" t="s">
        <v>543</v>
      </c>
    </row>
    <row r="217" spans="1:4">
      <c r="A217" s="830" t="s">
        <v>1029</v>
      </c>
      <c r="B217" s="828" t="s">
        <v>1030</v>
      </c>
      <c r="C217" s="828" t="s">
        <v>1031</v>
      </c>
      <c r="D217" s="6" t="s">
        <v>543</v>
      </c>
    </row>
    <row r="218" spans="1:4">
      <c r="A218" s="830" t="s">
        <v>802</v>
      </c>
      <c r="B218" s="828" t="s">
        <v>803</v>
      </c>
      <c r="C218" s="828" t="s">
        <v>912</v>
      </c>
      <c r="D218" s="6" t="s">
        <v>543</v>
      </c>
    </row>
    <row r="219" spans="1:4">
      <c r="A219" s="828" t="s">
        <v>1032</v>
      </c>
      <c r="B219" s="828" t="s">
        <v>1033</v>
      </c>
      <c r="C219" s="828" t="s">
        <v>1034</v>
      </c>
      <c r="D219" s="6" t="s">
        <v>543</v>
      </c>
    </row>
    <row r="220" spans="1:4">
      <c r="A220" s="828" t="s">
        <v>1035</v>
      </c>
      <c r="B220" s="828" t="s">
        <v>1036</v>
      </c>
      <c r="C220" s="828" t="s">
        <v>1037</v>
      </c>
      <c r="D220" s="6" t="s">
        <v>543</v>
      </c>
    </row>
    <row r="221" spans="1:4">
      <c r="A221" s="828" t="s">
        <v>1038</v>
      </c>
      <c r="B221" s="828" t="s">
        <v>1039</v>
      </c>
      <c r="C221" s="828" t="s">
        <v>1040</v>
      </c>
      <c r="D221" s="6" t="s">
        <v>550</v>
      </c>
    </row>
    <row r="222" spans="1:4">
      <c r="A222" s="828" t="s">
        <v>580</v>
      </c>
      <c r="B222" s="828" t="s">
        <v>581</v>
      </c>
      <c r="C222" s="828" t="s">
        <v>582</v>
      </c>
      <c r="D222" s="6" t="s">
        <v>543</v>
      </c>
    </row>
    <row r="223" spans="1:4">
      <c r="A223" s="828" t="s">
        <v>1041</v>
      </c>
      <c r="B223" s="828" t="s">
        <v>1042</v>
      </c>
      <c r="C223" s="828" t="s">
        <v>1043</v>
      </c>
      <c r="D223" s="6" t="s">
        <v>807</v>
      </c>
    </row>
    <row r="224" spans="1:4">
      <c r="A224" s="828" t="s">
        <v>1044</v>
      </c>
      <c r="B224" s="828" t="s">
        <v>1045</v>
      </c>
      <c r="C224" s="828" t="s">
        <v>1046</v>
      </c>
      <c r="D224" s="6"/>
    </row>
    <row r="225" spans="1:4">
      <c r="A225" s="828" t="s">
        <v>1047</v>
      </c>
      <c r="B225" s="828" t="s">
        <v>1048</v>
      </c>
      <c r="C225" s="828" t="s">
        <v>1049</v>
      </c>
      <c r="D225" s="6" t="s">
        <v>543</v>
      </c>
    </row>
    <row r="226" spans="1:4">
      <c r="A226" s="828" t="s">
        <v>1050</v>
      </c>
      <c r="B226" s="828" t="s">
        <v>1051</v>
      </c>
      <c r="C226" s="828" t="s">
        <v>1052</v>
      </c>
      <c r="D226" s="6" t="s">
        <v>543</v>
      </c>
    </row>
    <row r="227" spans="1:4">
      <c r="A227" s="828" t="s">
        <v>1053</v>
      </c>
      <c r="B227" s="828" t="s">
        <v>1054</v>
      </c>
      <c r="C227" s="828"/>
      <c r="D227" s="6" t="s">
        <v>965</v>
      </c>
    </row>
    <row r="228" spans="1:4">
      <c r="A228" s="828" t="s">
        <v>842</v>
      </c>
      <c r="B228" s="828" t="s">
        <v>843</v>
      </c>
      <c r="C228" s="828" t="s">
        <v>844</v>
      </c>
      <c r="D228" s="6" t="s">
        <v>807</v>
      </c>
    </row>
    <row r="229" spans="1:4">
      <c r="A229" s="828" t="s">
        <v>1055</v>
      </c>
      <c r="B229" s="828" t="s">
        <v>1056</v>
      </c>
      <c r="C229" s="828" t="s">
        <v>1057</v>
      </c>
      <c r="D229" s="6" t="s">
        <v>1058</v>
      </c>
    </row>
    <row r="230" spans="1:4">
      <c r="A230" s="834" t="s">
        <v>1059</v>
      </c>
      <c r="B230" s="834" t="s">
        <v>1060</v>
      </c>
      <c r="C230" s="834" t="s">
        <v>1061</v>
      </c>
      <c r="D230" s="10" t="s">
        <v>807</v>
      </c>
    </row>
    <row r="231" spans="1:4" ht="15.75">
      <c r="A231" s="824" t="s">
        <v>537</v>
      </c>
      <c r="B231" s="1620" t="s">
        <v>102</v>
      </c>
      <c r="C231" s="1620"/>
      <c r="D231" s="4" t="s">
        <v>1062</v>
      </c>
    </row>
    <row r="232" spans="1:4">
      <c r="A232" s="825" t="s">
        <v>4</v>
      </c>
      <c r="B232" s="826" t="s">
        <v>5</v>
      </c>
      <c r="C232" s="826" t="s">
        <v>539</v>
      </c>
      <c r="D232" s="5" t="s">
        <v>540</v>
      </c>
    </row>
    <row r="233" spans="1:4">
      <c r="A233" s="827" t="s">
        <v>1063</v>
      </c>
      <c r="B233" s="828" t="s">
        <v>1064</v>
      </c>
      <c r="C233" s="830" t="s">
        <v>1065</v>
      </c>
      <c r="D233" s="6" t="s">
        <v>777</v>
      </c>
    </row>
    <row r="234" spans="1:4">
      <c r="A234" s="827" t="s">
        <v>1066</v>
      </c>
      <c r="B234" s="828" t="s">
        <v>1067</v>
      </c>
      <c r="C234" s="828" t="s">
        <v>1068</v>
      </c>
      <c r="D234" s="6" t="s">
        <v>777</v>
      </c>
    </row>
    <row r="235" spans="1:4">
      <c r="A235" s="827" t="s">
        <v>1069</v>
      </c>
      <c r="B235" s="828" t="s">
        <v>1070</v>
      </c>
      <c r="C235" s="830" t="s">
        <v>1071</v>
      </c>
      <c r="D235" s="6" t="s">
        <v>1072</v>
      </c>
    </row>
    <row r="236" spans="1:4">
      <c r="A236" s="827" t="s">
        <v>1073</v>
      </c>
      <c r="B236" s="828" t="s">
        <v>1074</v>
      </c>
      <c r="C236" s="830" t="s">
        <v>1075</v>
      </c>
      <c r="D236" s="6" t="s">
        <v>1072</v>
      </c>
    </row>
    <row r="237" spans="1:4">
      <c r="A237" s="827" t="s">
        <v>1076</v>
      </c>
      <c r="B237" s="828" t="s">
        <v>1077</v>
      </c>
      <c r="C237" s="830" t="s">
        <v>1078</v>
      </c>
      <c r="D237" s="6" t="s">
        <v>1072</v>
      </c>
    </row>
    <row r="238" spans="1:4">
      <c r="A238" s="827" t="s">
        <v>1079</v>
      </c>
      <c r="B238" s="828" t="s">
        <v>1080</v>
      </c>
      <c r="C238" s="828" t="s">
        <v>1081</v>
      </c>
      <c r="D238" s="6" t="s">
        <v>1072</v>
      </c>
    </row>
    <row r="239" spans="1:4">
      <c r="A239" s="827" t="s">
        <v>1082</v>
      </c>
      <c r="B239" s="828" t="s">
        <v>1083</v>
      </c>
      <c r="C239" s="828" t="s">
        <v>1084</v>
      </c>
      <c r="D239" s="6" t="s">
        <v>1072</v>
      </c>
    </row>
    <row r="240" spans="1:4">
      <c r="A240" s="827" t="s">
        <v>1085</v>
      </c>
      <c r="B240" s="828" t="s">
        <v>1086</v>
      </c>
      <c r="C240" s="830" t="s">
        <v>1087</v>
      </c>
      <c r="D240" s="6" t="s">
        <v>777</v>
      </c>
    </row>
    <row r="241" spans="1:6">
      <c r="A241" s="827" t="s">
        <v>1088</v>
      </c>
      <c r="B241" s="828" t="s">
        <v>1089</v>
      </c>
      <c r="C241" s="828" t="s">
        <v>1090</v>
      </c>
      <c r="D241" s="6" t="s">
        <v>1072</v>
      </c>
    </row>
    <row r="242" spans="1:6">
      <c r="A242" s="827" t="s">
        <v>1091</v>
      </c>
      <c r="B242" s="828" t="s">
        <v>1092</v>
      </c>
      <c r="C242" s="828" t="s">
        <v>1093</v>
      </c>
      <c r="D242" s="6" t="s">
        <v>1072</v>
      </c>
    </row>
    <row r="243" spans="1:6">
      <c r="A243" s="827" t="s">
        <v>1094</v>
      </c>
      <c r="B243" s="828" t="s">
        <v>1095</v>
      </c>
      <c r="C243" s="828" t="s">
        <v>1096</v>
      </c>
      <c r="D243" s="6" t="s">
        <v>1097</v>
      </c>
    </row>
    <row r="244" spans="1:6">
      <c r="A244" s="827" t="s">
        <v>1098</v>
      </c>
      <c r="B244" s="828" t="s">
        <v>1099</v>
      </c>
      <c r="C244" s="828" t="s">
        <v>1100</v>
      </c>
      <c r="D244" s="6" t="s">
        <v>777</v>
      </c>
    </row>
    <row r="245" spans="1:6">
      <c r="A245" s="827" t="s">
        <v>1101</v>
      </c>
      <c r="B245" s="828" t="s">
        <v>1102</v>
      </c>
      <c r="C245" s="828" t="s">
        <v>1103</v>
      </c>
      <c r="D245" s="6" t="s">
        <v>1072</v>
      </c>
    </row>
    <row r="246" spans="1:6">
      <c r="A246" s="827" t="s">
        <v>1104</v>
      </c>
      <c r="B246" s="828" t="s">
        <v>1105</v>
      </c>
      <c r="C246" s="828" t="s">
        <v>739</v>
      </c>
      <c r="D246" s="6" t="s">
        <v>972</v>
      </c>
    </row>
    <row r="247" spans="1:6">
      <c r="A247" s="827" t="s">
        <v>1106</v>
      </c>
      <c r="B247" s="828" t="s">
        <v>1107</v>
      </c>
      <c r="C247" s="828" t="s">
        <v>1108</v>
      </c>
      <c r="D247" s="6" t="s">
        <v>1072</v>
      </c>
    </row>
    <row r="248" spans="1:6">
      <c r="A248" s="827" t="s">
        <v>1109</v>
      </c>
      <c r="B248" s="828" t="s">
        <v>1110</v>
      </c>
      <c r="C248" s="828" t="s">
        <v>1111</v>
      </c>
      <c r="D248" s="6" t="s">
        <v>1072</v>
      </c>
    </row>
    <row r="249" spans="1:6">
      <c r="A249" s="827" t="s">
        <v>1112</v>
      </c>
      <c r="B249" s="828" t="s">
        <v>4159</v>
      </c>
      <c r="C249" s="828" t="s">
        <v>29</v>
      </c>
      <c r="D249" s="6" t="s">
        <v>29</v>
      </c>
      <c r="F249" t="s">
        <v>29</v>
      </c>
    </row>
    <row r="250" spans="1:6">
      <c r="A250" s="827" t="s">
        <v>27</v>
      </c>
      <c r="B250" s="828" t="s">
        <v>739</v>
      </c>
      <c r="C250" s="828" t="s">
        <v>683</v>
      </c>
      <c r="D250" s="6"/>
    </row>
    <row r="251" spans="1:6">
      <c r="A251" s="827" t="s">
        <v>268</v>
      </c>
      <c r="B251" s="828" t="s">
        <v>1116</v>
      </c>
      <c r="C251" s="848" t="s">
        <v>1117</v>
      </c>
      <c r="D251" s="6" t="s">
        <v>1072</v>
      </c>
    </row>
    <row r="252" spans="1:6">
      <c r="A252" s="827" t="s">
        <v>1118</v>
      </c>
      <c r="B252" s="828" t="s">
        <v>730</v>
      </c>
      <c r="C252" s="828" t="s">
        <v>1119</v>
      </c>
      <c r="D252" s="6" t="s">
        <v>777</v>
      </c>
    </row>
    <row r="253" spans="1:6">
      <c r="A253" s="827" t="s">
        <v>81</v>
      </c>
      <c r="B253" s="15" t="s">
        <v>1120</v>
      </c>
      <c r="C253" s="15" t="s">
        <v>1121</v>
      </c>
      <c r="D253" s="6"/>
    </row>
    <row r="254" spans="1:6">
      <c r="A254" s="829" t="s">
        <v>1122</v>
      </c>
      <c r="B254" s="828" t="s">
        <v>1123</v>
      </c>
      <c r="C254" s="15" t="s">
        <v>1124</v>
      </c>
      <c r="D254" s="27"/>
    </row>
    <row r="255" spans="1:6" ht="15.75">
      <c r="A255" s="843" t="s">
        <v>537</v>
      </c>
      <c r="B255" s="1623" t="s">
        <v>1125</v>
      </c>
      <c r="C255" s="1624"/>
      <c r="D255" s="30" t="s">
        <v>799</v>
      </c>
    </row>
    <row r="256" spans="1:6">
      <c r="A256" s="825" t="s">
        <v>4</v>
      </c>
      <c r="B256" s="826" t="s">
        <v>5</v>
      </c>
      <c r="C256" s="826" t="s">
        <v>539</v>
      </c>
      <c r="D256" s="5" t="s">
        <v>540</v>
      </c>
    </row>
    <row r="257" spans="1:4">
      <c r="A257" s="831" t="s">
        <v>778</v>
      </c>
      <c r="B257" s="31" t="s">
        <v>779</v>
      </c>
      <c r="C257" s="828" t="s">
        <v>793</v>
      </c>
      <c r="D257" s="9" t="s">
        <v>543</v>
      </c>
    </row>
    <row r="258" spans="1:4">
      <c r="A258" s="831" t="s">
        <v>1126</v>
      </c>
      <c r="B258" s="31" t="s">
        <v>1127</v>
      </c>
      <c r="C258" s="828" t="s">
        <v>1128</v>
      </c>
      <c r="D258" s="9" t="s">
        <v>543</v>
      </c>
    </row>
    <row r="259" spans="1:4">
      <c r="A259" s="831" t="s">
        <v>997</v>
      </c>
      <c r="B259" s="31" t="s">
        <v>998</v>
      </c>
      <c r="C259" s="828" t="s">
        <v>999</v>
      </c>
      <c r="D259" s="9" t="s">
        <v>543</v>
      </c>
    </row>
    <row r="260" spans="1:4">
      <c r="A260" s="831" t="s">
        <v>586</v>
      </c>
      <c r="B260" s="31" t="s">
        <v>587</v>
      </c>
      <c r="C260" s="828" t="s">
        <v>588</v>
      </c>
      <c r="D260" s="9" t="s">
        <v>543</v>
      </c>
    </row>
    <row r="261" spans="1:4">
      <c r="A261" s="831" t="s">
        <v>699</v>
      </c>
      <c r="B261" s="31" t="s">
        <v>700</v>
      </c>
      <c r="C261" s="828" t="s">
        <v>1000</v>
      </c>
      <c r="D261" s="9" t="s">
        <v>543</v>
      </c>
    </row>
    <row r="262" spans="1:4">
      <c r="A262" s="831" t="s">
        <v>1129</v>
      </c>
      <c r="B262" s="31" t="s">
        <v>1130</v>
      </c>
      <c r="C262" s="828" t="s">
        <v>1131</v>
      </c>
      <c r="D262" s="9" t="s">
        <v>543</v>
      </c>
    </row>
    <row r="263" spans="1:4">
      <c r="A263" s="831" t="s">
        <v>724</v>
      </c>
      <c r="B263" s="31" t="s">
        <v>725</v>
      </c>
      <c r="C263" s="828" t="s">
        <v>1132</v>
      </c>
      <c r="D263" s="9" t="s">
        <v>543</v>
      </c>
    </row>
    <row r="264" spans="1:4">
      <c r="A264" s="831" t="s">
        <v>592</v>
      </c>
      <c r="B264" s="31" t="s">
        <v>1133</v>
      </c>
      <c r="C264" s="828" t="s">
        <v>594</v>
      </c>
      <c r="D264" s="9" t="s">
        <v>543</v>
      </c>
    </row>
    <row r="265" spans="1:4">
      <c r="A265" s="831" t="s">
        <v>1001</v>
      </c>
      <c r="B265" s="31" t="s">
        <v>1002</v>
      </c>
      <c r="C265" s="828" t="s">
        <v>1003</v>
      </c>
      <c r="D265" s="9" t="s">
        <v>543</v>
      </c>
    </row>
    <row r="266" spans="1:4">
      <c r="A266" s="831" t="s">
        <v>1004</v>
      </c>
      <c r="B266" s="31" t="s">
        <v>1005</v>
      </c>
      <c r="C266" s="828" t="s">
        <v>1006</v>
      </c>
      <c r="D266" s="9" t="s">
        <v>543</v>
      </c>
    </row>
    <row r="267" spans="1:4">
      <c r="A267" s="831" t="s">
        <v>1007</v>
      </c>
      <c r="B267" s="31" t="s">
        <v>1008</v>
      </c>
      <c r="C267" s="828" t="s">
        <v>1009</v>
      </c>
      <c r="D267" s="9" t="s">
        <v>543</v>
      </c>
    </row>
    <row r="268" spans="1:4">
      <c r="A268" s="831" t="s">
        <v>727</v>
      </c>
      <c r="B268" s="31" t="s">
        <v>728</v>
      </c>
      <c r="C268" s="828" t="s">
        <v>1134</v>
      </c>
      <c r="D268" s="9" t="s">
        <v>543</v>
      </c>
    </row>
    <row r="269" spans="1:4">
      <c r="A269" s="831" t="s">
        <v>1135</v>
      </c>
      <c r="B269" s="31" t="s">
        <v>739</v>
      </c>
      <c r="C269" s="828" t="s">
        <v>683</v>
      </c>
      <c r="D269" s="9" t="s">
        <v>543</v>
      </c>
    </row>
    <row r="270" spans="1:4">
      <c r="A270" s="831" t="s">
        <v>684</v>
      </c>
      <c r="B270" s="31" t="s">
        <v>685</v>
      </c>
      <c r="C270" s="828" t="s">
        <v>786</v>
      </c>
      <c r="D270" s="9" t="s">
        <v>543</v>
      </c>
    </row>
    <row r="271" spans="1:4">
      <c r="A271" s="831" t="s">
        <v>544</v>
      </c>
      <c r="B271" s="31" t="s">
        <v>545</v>
      </c>
      <c r="C271" s="828" t="s">
        <v>546</v>
      </c>
      <c r="D271" s="9" t="s">
        <v>543</v>
      </c>
    </row>
    <row r="272" spans="1:4">
      <c r="A272" s="831" t="s">
        <v>707</v>
      </c>
      <c r="B272" s="31" t="s">
        <v>708</v>
      </c>
      <c r="C272" s="828" t="s">
        <v>1136</v>
      </c>
      <c r="D272" s="9" t="s">
        <v>543</v>
      </c>
    </row>
    <row r="273" spans="1:4">
      <c r="A273" s="831" t="s">
        <v>1137</v>
      </c>
      <c r="B273" s="31" t="s">
        <v>1138</v>
      </c>
      <c r="C273" s="828" t="s">
        <v>1139</v>
      </c>
      <c r="D273" s="9" t="s">
        <v>543</v>
      </c>
    </row>
    <row r="274" spans="1:4">
      <c r="A274" s="831" t="s">
        <v>580</v>
      </c>
      <c r="B274" s="31" t="s">
        <v>581</v>
      </c>
      <c r="C274" s="828" t="s">
        <v>582</v>
      </c>
      <c r="D274" s="9" t="s">
        <v>543</v>
      </c>
    </row>
    <row r="275" spans="1:4">
      <c r="A275" s="831" t="s">
        <v>1140</v>
      </c>
      <c r="B275" s="31" t="s">
        <v>1141</v>
      </c>
      <c r="C275" s="828" t="s">
        <v>1142</v>
      </c>
      <c r="D275" s="9" t="s">
        <v>543</v>
      </c>
    </row>
    <row r="276" spans="1:4">
      <c r="A276" s="831" t="s">
        <v>565</v>
      </c>
      <c r="B276" s="31" t="s">
        <v>566</v>
      </c>
      <c r="C276" s="828" t="s">
        <v>567</v>
      </c>
      <c r="D276" s="9" t="s">
        <v>543</v>
      </c>
    </row>
    <row r="277" spans="1:4">
      <c r="A277" s="831" t="s">
        <v>592</v>
      </c>
      <c r="B277" s="31" t="s">
        <v>1133</v>
      </c>
      <c r="C277" s="828" t="s">
        <v>594</v>
      </c>
      <c r="D277" s="9" t="s">
        <v>543</v>
      </c>
    </row>
    <row r="278" spans="1:4">
      <c r="A278" s="845" t="s">
        <v>1143</v>
      </c>
      <c r="B278" s="846" t="s">
        <v>1144</v>
      </c>
      <c r="C278" s="849" t="s">
        <v>1145</v>
      </c>
      <c r="D278" s="21" t="s">
        <v>543</v>
      </c>
    </row>
    <row r="279" spans="1:4">
      <c r="A279" s="831" t="s">
        <v>604</v>
      </c>
      <c r="B279" s="31" t="s">
        <v>605</v>
      </c>
      <c r="C279" s="828" t="s">
        <v>606</v>
      </c>
      <c r="D279" s="9" t="s">
        <v>543</v>
      </c>
    </row>
    <row r="280" spans="1:4">
      <c r="A280" s="831" t="s">
        <v>442</v>
      </c>
      <c r="B280" s="31" t="s">
        <v>713</v>
      </c>
      <c r="C280" s="828" t="s">
        <v>1146</v>
      </c>
      <c r="D280" s="9" t="s">
        <v>543</v>
      </c>
    </row>
    <row r="281" spans="1:4">
      <c r="A281" s="831" t="s">
        <v>1147</v>
      </c>
      <c r="B281" s="31" t="s">
        <v>1148</v>
      </c>
      <c r="C281" s="828" t="s">
        <v>1149</v>
      </c>
      <c r="D281" s="9" t="s">
        <v>864</v>
      </c>
    </row>
    <row r="282" spans="1:4">
      <c r="A282" s="831" t="s">
        <v>577</v>
      </c>
      <c r="B282" s="31" t="s">
        <v>578</v>
      </c>
      <c r="C282" s="828" t="s">
        <v>579</v>
      </c>
      <c r="D282" s="9" t="s">
        <v>543</v>
      </c>
    </row>
    <row r="283" spans="1:4">
      <c r="A283" s="831" t="s">
        <v>1150</v>
      </c>
      <c r="B283" s="31" t="s">
        <v>1151</v>
      </c>
      <c r="C283" s="849" t="s">
        <v>1152</v>
      </c>
      <c r="D283" s="9" t="s">
        <v>543</v>
      </c>
    </row>
    <row r="284" spans="1:4">
      <c r="A284" s="831" t="s">
        <v>720</v>
      </c>
      <c r="B284" s="31" t="s">
        <v>721</v>
      </c>
      <c r="C284" s="828" t="s">
        <v>1153</v>
      </c>
      <c r="D284" s="9" t="s">
        <v>543</v>
      </c>
    </row>
    <row r="285" spans="1:4">
      <c r="A285" s="831" t="s">
        <v>1154</v>
      </c>
      <c r="B285" s="31" t="s">
        <v>1155</v>
      </c>
      <c r="C285" s="828" t="s">
        <v>1156</v>
      </c>
      <c r="D285" s="9" t="s">
        <v>543</v>
      </c>
    </row>
    <row r="286" spans="1:4">
      <c r="A286" s="831" t="s">
        <v>1157</v>
      </c>
      <c r="B286" s="31" t="s">
        <v>1158</v>
      </c>
      <c r="C286" s="828" t="s">
        <v>1159</v>
      </c>
      <c r="D286" s="9" t="s">
        <v>543</v>
      </c>
    </row>
    <row r="287" spans="1:4">
      <c r="A287" s="831" t="s">
        <v>896</v>
      </c>
      <c r="B287" s="31" t="s">
        <v>897</v>
      </c>
      <c r="C287" s="828" t="s">
        <v>898</v>
      </c>
      <c r="D287" s="9" t="s">
        <v>543</v>
      </c>
    </row>
    <row r="288" spans="1:4">
      <c r="A288" s="845" t="s">
        <v>613</v>
      </c>
      <c r="B288" s="846" t="s">
        <v>614</v>
      </c>
      <c r="C288" s="828" t="s">
        <v>615</v>
      </c>
      <c r="D288" s="21" t="s">
        <v>543</v>
      </c>
    </row>
    <row r="289" spans="1:4">
      <c r="A289" s="845" t="s">
        <v>1160</v>
      </c>
      <c r="B289" s="846" t="s">
        <v>1161</v>
      </c>
      <c r="C289" s="828" t="s">
        <v>1162</v>
      </c>
      <c r="D289" s="21" t="s">
        <v>756</v>
      </c>
    </row>
    <row r="290" spans="1:4">
      <c r="A290" s="845" t="s">
        <v>1163</v>
      </c>
      <c r="B290" s="846" t="s">
        <v>1164</v>
      </c>
      <c r="C290" s="850" t="s">
        <v>1165</v>
      </c>
      <c r="D290" s="21" t="s">
        <v>543</v>
      </c>
    </row>
    <row r="291" spans="1:4">
      <c r="A291" s="845" t="s">
        <v>1166</v>
      </c>
      <c r="B291" s="31" t="s">
        <v>1167</v>
      </c>
      <c r="C291" s="828" t="s">
        <v>1168</v>
      </c>
      <c r="D291" s="31" t="s">
        <v>543</v>
      </c>
    </row>
    <row r="292" spans="1:4">
      <c r="A292" s="831" t="s">
        <v>778</v>
      </c>
      <c r="B292" s="31" t="s">
        <v>779</v>
      </c>
      <c r="C292" s="828" t="s">
        <v>793</v>
      </c>
      <c r="D292" s="9" t="s">
        <v>543</v>
      </c>
    </row>
    <row r="293" spans="1:4">
      <c r="A293" s="831" t="s">
        <v>1169</v>
      </c>
      <c r="B293" s="31" t="s">
        <v>1170</v>
      </c>
      <c r="C293" s="830" t="s">
        <v>1171</v>
      </c>
      <c r="D293" s="9" t="s">
        <v>864</v>
      </c>
    </row>
    <row r="294" spans="1:4">
      <c r="A294" s="851" t="s">
        <v>1172</v>
      </c>
      <c r="B294" s="852" t="s">
        <v>1173</v>
      </c>
      <c r="C294" s="853" t="s">
        <v>1174</v>
      </c>
      <c r="D294" s="26" t="s">
        <v>543</v>
      </c>
    </row>
    <row r="295" spans="1:4" ht="15.75">
      <c r="A295" s="854" t="s">
        <v>537</v>
      </c>
      <c r="B295" s="1625" t="s">
        <v>499</v>
      </c>
      <c r="C295" s="1625"/>
      <c r="D295" s="32" t="s">
        <v>1062</v>
      </c>
    </row>
    <row r="296" spans="1:4">
      <c r="A296" s="824" t="s">
        <v>4</v>
      </c>
      <c r="B296" s="855" t="s">
        <v>5</v>
      </c>
      <c r="C296" s="855" t="s">
        <v>539</v>
      </c>
      <c r="D296" s="16" t="s">
        <v>540</v>
      </c>
    </row>
    <row r="297" spans="1:4">
      <c r="A297" s="827" t="s">
        <v>1175</v>
      </c>
      <c r="B297" s="828" t="s">
        <v>1176</v>
      </c>
      <c r="C297" s="828" t="s">
        <v>1177</v>
      </c>
      <c r="D297" s="6" t="s">
        <v>731</v>
      </c>
    </row>
    <row r="298" spans="1:4">
      <c r="A298" s="827" t="s">
        <v>1178</v>
      </c>
      <c r="B298" s="828" t="s">
        <v>1179</v>
      </c>
      <c r="C298" s="828" t="s">
        <v>1180</v>
      </c>
      <c r="D298" s="6" t="s">
        <v>731</v>
      </c>
    </row>
    <row r="299" spans="1:4">
      <c r="A299" s="827" t="s">
        <v>795</v>
      </c>
      <c r="B299" s="828" t="s">
        <v>796</v>
      </c>
      <c r="C299" s="828" t="s">
        <v>797</v>
      </c>
      <c r="D299" s="6" t="s">
        <v>543</v>
      </c>
    </row>
    <row r="300" spans="1:4">
      <c r="A300" s="827" t="s">
        <v>724</v>
      </c>
      <c r="B300" s="828" t="s">
        <v>725</v>
      </c>
      <c r="C300" s="828" t="s">
        <v>1132</v>
      </c>
      <c r="D300" s="6" t="s">
        <v>543</v>
      </c>
    </row>
    <row r="301" spans="1:4">
      <c r="A301" s="827" t="s">
        <v>1181</v>
      </c>
      <c r="B301" s="828" t="s">
        <v>1182</v>
      </c>
      <c r="C301" s="828" t="s">
        <v>1183</v>
      </c>
      <c r="D301" s="6" t="s">
        <v>731</v>
      </c>
    </row>
    <row r="302" spans="1:4">
      <c r="A302" s="827" t="s">
        <v>1129</v>
      </c>
      <c r="B302" s="828" t="s">
        <v>1130</v>
      </c>
      <c r="C302" s="828" t="s">
        <v>1131</v>
      </c>
      <c r="D302" s="6" t="s">
        <v>543</v>
      </c>
    </row>
    <row r="303" spans="1:4">
      <c r="A303" s="827" t="s">
        <v>1184</v>
      </c>
      <c r="B303" s="828" t="s">
        <v>1185</v>
      </c>
      <c r="C303" s="828" t="s">
        <v>1186</v>
      </c>
      <c r="D303" s="6" t="s">
        <v>731</v>
      </c>
    </row>
    <row r="304" spans="1:4">
      <c r="A304" s="827" t="s">
        <v>718</v>
      </c>
      <c r="B304" s="828" t="s">
        <v>719</v>
      </c>
      <c r="C304" s="828" t="s">
        <v>1187</v>
      </c>
      <c r="D304" s="6" t="s">
        <v>543</v>
      </c>
    </row>
    <row r="305" spans="1:4">
      <c r="A305" s="827" t="s">
        <v>1188</v>
      </c>
      <c r="B305" s="828" t="s">
        <v>1189</v>
      </c>
      <c r="C305" s="828" t="s">
        <v>1190</v>
      </c>
      <c r="D305" s="6" t="s">
        <v>731</v>
      </c>
    </row>
    <row r="306" spans="1:4">
      <c r="A306" s="827" t="s">
        <v>720</v>
      </c>
      <c r="B306" s="828" t="s">
        <v>721</v>
      </c>
      <c r="C306" s="828" t="s">
        <v>1153</v>
      </c>
      <c r="D306" s="6" t="s">
        <v>543</v>
      </c>
    </row>
    <row r="307" spans="1:4">
      <c r="A307" s="827" t="s">
        <v>1126</v>
      </c>
      <c r="B307" s="828" t="s">
        <v>1127</v>
      </c>
      <c r="C307" s="828" t="s">
        <v>1128</v>
      </c>
      <c r="D307" s="6" t="s">
        <v>543</v>
      </c>
    </row>
    <row r="308" spans="1:4">
      <c r="A308" s="827" t="s">
        <v>1191</v>
      </c>
      <c r="B308" s="828" t="s">
        <v>1192</v>
      </c>
      <c r="C308" s="828" t="s">
        <v>1193</v>
      </c>
      <c r="D308" s="6" t="s">
        <v>731</v>
      </c>
    </row>
    <row r="309" spans="1:4">
      <c r="A309" s="827" t="s">
        <v>1194</v>
      </c>
      <c r="B309" s="828" t="s">
        <v>1195</v>
      </c>
      <c r="C309" s="828" t="s">
        <v>1196</v>
      </c>
      <c r="D309" s="6" t="s">
        <v>731</v>
      </c>
    </row>
    <row r="310" spans="1:4">
      <c r="A310" s="827" t="s">
        <v>1197</v>
      </c>
      <c r="B310" s="828" t="s">
        <v>1198</v>
      </c>
      <c r="C310" s="828" t="s">
        <v>1199</v>
      </c>
      <c r="D310" s="6" t="s">
        <v>731</v>
      </c>
    </row>
    <row r="311" spans="1:4">
      <c r="A311" s="827" t="s">
        <v>1200</v>
      </c>
      <c r="B311" s="828" t="s">
        <v>1201</v>
      </c>
      <c r="C311" s="828" t="s">
        <v>1202</v>
      </c>
      <c r="D311" s="6" t="s">
        <v>731</v>
      </c>
    </row>
    <row r="312" spans="1:4">
      <c r="A312" s="827" t="s">
        <v>598</v>
      </c>
      <c r="B312" s="828" t="s">
        <v>599</v>
      </c>
      <c r="C312" s="828" t="s">
        <v>600</v>
      </c>
      <c r="D312" s="6" t="s">
        <v>543</v>
      </c>
    </row>
    <row r="313" spans="1:4">
      <c r="A313" s="827" t="s">
        <v>27</v>
      </c>
      <c r="B313" s="828" t="s">
        <v>739</v>
      </c>
      <c r="C313" s="828" t="s">
        <v>683</v>
      </c>
      <c r="D313" s="6" t="s">
        <v>543</v>
      </c>
    </row>
    <row r="314" spans="1:4">
      <c r="A314" s="827" t="s">
        <v>839</v>
      </c>
      <c r="B314" s="828" t="s">
        <v>840</v>
      </c>
      <c r="C314" s="828" t="s">
        <v>841</v>
      </c>
      <c r="D314" s="6" t="s">
        <v>543</v>
      </c>
    </row>
    <row r="315" spans="1:4">
      <c r="A315" s="827" t="s">
        <v>1203</v>
      </c>
      <c r="B315" s="828" t="s">
        <v>1204</v>
      </c>
      <c r="C315" s="848" t="s">
        <v>1205</v>
      </c>
      <c r="D315" s="6" t="s">
        <v>731</v>
      </c>
    </row>
    <row r="316" spans="1:4">
      <c r="A316" s="827" t="s">
        <v>110</v>
      </c>
      <c r="B316" s="828" t="s">
        <v>554</v>
      </c>
      <c r="C316" s="828" t="s">
        <v>555</v>
      </c>
      <c r="D316" s="6" t="s">
        <v>543</v>
      </c>
    </row>
    <row r="317" spans="1:4">
      <c r="A317" s="829" t="s">
        <v>729</v>
      </c>
      <c r="B317" s="830" t="s">
        <v>730</v>
      </c>
      <c r="C317" s="830" t="s">
        <v>1119</v>
      </c>
      <c r="D317" s="27" t="s">
        <v>731</v>
      </c>
    </row>
    <row r="318" spans="1:4">
      <c r="A318" s="827" t="s">
        <v>1206</v>
      </c>
      <c r="B318" s="828" t="s">
        <v>1207</v>
      </c>
      <c r="C318" s="856" t="s">
        <v>1208</v>
      </c>
      <c r="D318" s="6" t="s">
        <v>731</v>
      </c>
    </row>
    <row r="319" spans="1:4">
      <c r="A319" s="827" t="s">
        <v>544</v>
      </c>
      <c r="B319" s="828" t="s">
        <v>545</v>
      </c>
      <c r="C319" s="828" t="s">
        <v>546</v>
      </c>
      <c r="D319" s="6" t="s">
        <v>543</v>
      </c>
    </row>
    <row r="320" spans="1:4">
      <c r="A320" s="827" t="s">
        <v>1209</v>
      </c>
      <c r="B320" s="828" t="s">
        <v>1210</v>
      </c>
      <c r="C320" s="828" t="s">
        <v>1211</v>
      </c>
      <c r="D320" s="6" t="s">
        <v>731</v>
      </c>
    </row>
    <row r="321" spans="1:4">
      <c r="A321" s="827" t="s">
        <v>592</v>
      </c>
      <c r="B321" s="828" t="s">
        <v>1133</v>
      </c>
      <c r="C321" s="828" t="s">
        <v>594</v>
      </c>
      <c r="D321" s="6" t="s">
        <v>543</v>
      </c>
    </row>
    <row r="322" spans="1:4">
      <c r="A322" s="827" t="s">
        <v>1212</v>
      </c>
      <c r="B322" s="828" t="s">
        <v>1213</v>
      </c>
      <c r="C322" s="828" t="s">
        <v>1214</v>
      </c>
      <c r="D322" s="6" t="s">
        <v>731</v>
      </c>
    </row>
    <row r="323" spans="1:4">
      <c r="A323" s="827" t="s">
        <v>1143</v>
      </c>
      <c r="B323" s="828" t="s">
        <v>1144</v>
      </c>
      <c r="C323" s="828" t="s">
        <v>1145</v>
      </c>
      <c r="D323" s="6" t="s">
        <v>543</v>
      </c>
    </row>
    <row r="324" spans="1:4">
      <c r="A324" s="827" t="s">
        <v>1215</v>
      </c>
      <c r="B324" s="828" t="s">
        <v>1216</v>
      </c>
      <c r="C324" s="828" t="s">
        <v>1217</v>
      </c>
      <c r="D324" s="6" t="s">
        <v>731</v>
      </c>
    </row>
    <row r="325" spans="1:4">
      <c r="A325" s="827" t="s">
        <v>568</v>
      </c>
      <c r="B325" s="828" t="s">
        <v>569</v>
      </c>
      <c r="C325" s="828" t="s">
        <v>570</v>
      </c>
      <c r="D325" s="6"/>
    </row>
    <row r="326" spans="1:4">
      <c r="A326" s="829" t="s">
        <v>634</v>
      </c>
      <c r="B326" s="830" t="s">
        <v>635</v>
      </c>
      <c r="C326" s="828" t="s">
        <v>636</v>
      </c>
      <c r="D326" s="6" t="s">
        <v>543</v>
      </c>
    </row>
    <row r="327" spans="1:4">
      <c r="A327" s="827" t="s">
        <v>1218</v>
      </c>
      <c r="B327" s="828" t="s">
        <v>1219</v>
      </c>
      <c r="C327" s="828" t="s">
        <v>1220</v>
      </c>
      <c r="D327" s="6" t="s">
        <v>731</v>
      </c>
    </row>
    <row r="328" spans="1:4">
      <c r="A328" s="827" t="s">
        <v>734</v>
      </c>
      <c r="B328" s="828" t="s">
        <v>735</v>
      </c>
      <c r="C328" s="828" t="s">
        <v>1221</v>
      </c>
      <c r="D328" s="6" t="s">
        <v>731</v>
      </c>
    </row>
    <row r="329" spans="1:4">
      <c r="A329" s="827" t="s">
        <v>1222</v>
      </c>
      <c r="B329" s="828" t="s">
        <v>1223</v>
      </c>
      <c r="C329" s="828" t="s">
        <v>1224</v>
      </c>
      <c r="D329" s="6" t="s">
        <v>731</v>
      </c>
    </row>
    <row r="330" spans="1:4">
      <c r="A330" s="827" t="s">
        <v>1225</v>
      </c>
      <c r="B330" s="828" t="s">
        <v>1226</v>
      </c>
      <c r="C330" s="828" t="s">
        <v>1227</v>
      </c>
      <c r="D330" s="6" t="s">
        <v>731</v>
      </c>
    </row>
    <row r="331" spans="1:4" ht="15.75">
      <c r="A331" s="843" t="s">
        <v>537</v>
      </c>
      <c r="B331" s="1626" t="s">
        <v>1228</v>
      </c>
      <c r="C331" s="1626"/>
      <c r="D331" s="29" t="s">
        <v>1229</v>
      </c>
    </row>
    <row r="332" spans="1:4">
      <c r="A332" s="825" t="s">
        <v>4</v>
      </c>
      <c r="B332" s="826" t="s">
        <v>5</v>
      </c>
      <c r="C332" s="826" t="s">
        <v>539</v>
      </c>
      <c r="D332" s="5" t="s">
        <v>540</v>
      </c>
    </row>
    <row r="333" spans="1:4">
      <c r="A333" s="831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1" t="s">
        <v>601</v>
      </c>
      <c r="B334" s="31" t="s">
        <v>602</v>
      </c>
      <c r="C334" s="31"/>
      <c r="D334" s="9" t="s">
        <v>550</v>
      </c>
    </row>
    <row r="335" spans="1:4">
      <c r="A335" s="831" t="s">
        <v>827</v>
      </c>
      <c r="B335" s="31" t="s">
        <v>828</v>
      </c>
      <c r="C335" s="31"/>
      <c r="D335" s="9" t="s">
        <v>550</v>
      </c>
    </row>
    <row r="336" spans="1:4">
      <c r="A336" s="831" t="s">
        <v>1232</v>
      </c>
      <c r="B336" s="31" t="s">
        <v>1233</v>
      </c>
      <c r="C336" s="31"/>
      <c r="D336" s="9" t="s">
        <v>550</v>
      </c>
    </row>
    <row r="337" spans="1:4">
      <c r="A337" s="831" t="s">
        <v>1234</v>
      </c>
      <c r="B337" s="31" t="s">
        <v>1235</v>
      </c>
      <c r="C337" s="31"/>
      <c r="D337" s="9" t="s">
        <v>1115</v>
      </c>
    </row>
    <row r="338" spans="1:4">
      <c r="A338" s="831" t="s">
        <v>1236</v>
      </c>
      <c r="B338" s="31" t="s">
        <v>1237</v>
      </c>
      <c r="C338" s="31"/>
      <c r="D338" s="9" t="s">
        <v>550</v>
      </c>
    </row>
    <row r="339" spans="1:4">
      <c r="A339" s="831" t="s">
        <v>1238</v>
      </c>
      <c r="B339" s="31" t="s">
        <v>623</v>
      </c>
      <c r="C339" s="31"/>
      <c r="D339" s="9" t="s">
        <v>550</v>
      </c>
    </row>
    <row r="340" spans="1:4">
      <c r="A340" s="831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1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1" t="s">
        <v>1245</v>
      </c>
      <c r="B342" s="31" t="s">
        <v>1246</v>
      </c>
      <c r="C342" s="31"/>
      <c r="D342" s="9" t="s">
        <v>1115</v>
      </c>
    </row>
    <row r="343" spans="1:4">
      <c r="A343" s="831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1" t="s">
        <v>1250</v>
      </c>
      <c r="B344" s="31" t="s">
        <v>1251</v>
      </c>
      <c r="C344" s="31"/>
      <c r="D344" s="9" t="s">
        <v>550</v>
      </c>
    </row>
    <row r="345" spans="1:4">
      <c r="A345" s="831" t="s">
        <v>1252</v>
      </c>
      <c r="B345" s="31" t="s">
        <v>1253</v>
      </c>
      <c r="C345" s="31"/>
      <c r="D345" s="9" t="s">
        <v>550</v>
      </c>
    </row>
    <row r="346" spans="1:4">
      <c r="A346" s="831" t="s">
        <v>1230</v>
      </c>
      <c r="B346" s="31" t="s">
        <v>1231</v>
      </c>
      <c r="C346" s="31"/>
      <c r="D346" s="9" t="s">
        <v>550</v>
      </c>
    </row>
    <row r="347" spans="1:4">
      <c r="A347" s="831" t="s">
        <v>827</v>
      </c>
      <c r="B347" s="31" t="s">
        <v>828</v>
      </c>
      <c r="C347" s="31"/>
      <c r="D347" s="9" t="s">
        <v>550</v>
      </c>
    </row>
    <row r="348" spans="1:4">
      <c r="A348" s="831" t="s">
        <v>1254</v>
      </c>
      <c r="B348" s="31" t="s">
        <v>1255</v>
      </c>
      <c r="C348" s="31"/>
      <c r="D348" s="9" t="s">
        <v>550</v>
      </c>
    </row>
    <row r="349" spans="1:4">
      <c r="A349" s="831" t="s">
        <v>1256</v>
      </c>
      <c r="B349" s="31" t="s">
        <v>1257</v>
      </c>
      <c r="C349" s="31"/>
      <c r="D349" s="9" t="s">
        <v>1115</v>
      </c>
    </row>
    <row r="350" spans="1:4">
      <c r="A350" s="831" t="s">
        <v>1258</v>
      </c>
      <c r="B350" s="31" t="s">
        <v>1259</v>
      </c>
      <c r="C350" s="828" t="s">
        <v>1260</v>
      </c>
      <c r="D350" s="9" t="s">
        <v>550</v>
      </c>
    </row>
    <row r="351" spans="1:4">
      <c r="A351" s="831" t="s">
        <v>1261</v>
      </c>
      <c r="B351" s="31" t="s">
        <v>1262</v>
      </c>
      <c r="C351" s="31"/>
      <c r="D351" s="9" t="s">
        <v>1115</v>
      </c>
    </row>
    <row r="352" spans="1:4">
      <c r="A352" s="831" t="s">
        <v>1263</v>
      </c>
      <c r="B352" s="31" t="s">
        <v>1264</v>
      </c>
      <c r="C352" s="31"/>
      <c r="D352" s="9" t="s">
        <v>550</v>
      </c>
    </row>
    <row r="353" spans="1:4">
      <c r="A353" s="831" t="s">
        <v>1265</v>
      </c>
      <c r="B353" s="31" t="s">
        <v>1266</v>
      </c>
      <c r="C353" s="31"/>
      <c r="D353" s="9" t="s">
        <v>1115</v>
      </c>
    </row>
    <row r="354" spans="1:4">
      <c r="A354" s="831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1" t="s">
        <v>1038</v>
      </c>
      <c r="B355" s="31" t="s">
        <v>1039</v>
      </c>
      <c r="C355" s="31"/>
      <c r="D355" s="9" t="s">
        <v>550</v>
      </c>
    </row>
    <row r="356" spans="1:4">
      <c r="A356" s="831" t="s">
        <v>1269</v>
      </c>
      <c r="B356" s="31" t="s">
        <v>1270</v>
      </c>
      <c r="C356" s="31"/>
      <c r="D356" s="9" t="s">
        <v>550</v>
      </c>
    </row>
    <row r="357" spans="1:4">
      <c r="A357" s="831" t="s">
        <v>1271</v>
      </c>
      <c r="B357" s="31" t="s">
        <v>1272</v>
      </c>
      <c r="C357" s="31"/>
      <c r="D357" s="9" t="s">
        <v>1115</v>
      </c>
    </row>
    <row r="358" spans="1:4">
      <c r="A358" s="831" t="s">
        <v>1273</v>
      </c>
      <c r="B358" s="31" t="s">
        <v>1274</v>
      </c>
      <c r="C358" s="31"/>
      <c r="D358" s="9" t="s">
        <v>550</v>
      </c>
    </row>
    <row r="359" spans="1:4">
      <c r="A359" s="857" t="s">
        <v>1275</v>
      </c>
      <c r="B359" s="31" t="s">
        <v>1276</v>
      </c>
      <c r="C359" s="31"/>
      <c r="D359" s="33" t="s">
        <v>550</v>
      </c>
    </row>
    <row r="360" spans="1:4">
      <c r="A360" s="831" t="s">
        <v>1277</v>
      </c>
      <c r="B360" s="31" t="s">
        <v>1278</v>
      </c>
      <c r="C360" s="31"/>
      <c r="D360" s="9" t="s">
        <v>550</v>
      </c>
    </row>
    <row r="361" spans="1:4">
      <c r="A361" s="857" t="s">
        <v>1279</v>
      </c>
      <c r="B361" s="31" t="s">
        <v>1280</v>
      </c>
      <c r="C361" s="31"/>
      <c r="D361" s="33" t="s">
        <v>1115</v>
      </c>
    </row>
    <row r="362" spans="1:4">
      <c r="A362" s="831" t="s">
        <v>1281</v>
      </c>
      <c r="B362" s="31" t="s">
        <v>1282</v>
      </c>
      <c r="C362" s="31"/>
      <c r="D362" s="9" t="s">
        <v>550</v>
      </c>
    </row>
    <row r="363" spans="1:4">
      <c r="A363" s="831" t="s">
        <v>1283</v>
      </c>
      <c r="B363" s="31" t="s">
        <v>1284</v>
      </c>
      <c r="C363" s="31"/>
      <c r="D363" s="9" t="s">
        <v>550</v>
      </c>
    </row>
    <row r="364" spans="1:4">
      <c r="A364" s="831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1" t="s">
        <v>1288</v>
      </c>
      <c r="B365" s="31" t="s">
        <v>1289</v>
      </c>
      <c r="C365" s="31"/>
      <c r="D365" s="9"/>
    </row>
    <row r="366" spans="1:4">
      <c r="A366" s="831" t="s">
        <v>1290</v>
      </c>
      <c r="B366" s="31" t="s">
        <v>1291</v>
      </c>
      <c r="C366" s="31"/>
      <c r="D366" s="9"/>
    </row>
    <row r="367" spans="1:4">
      <c r="A367" s="831" t="s">
        <v>1292</v>
      </c>
      <c r="B367" s="31" t="s">
        <v>1293</v>
      </c>
      <c r="C367" s="31"/>
      <c r="D367" s="9" t="s">
        <v>550</v>
      </c>
    </row>
    <row r="368" spans="1:4">
      <c r="A368" s="831" t="s">
        <v>1294</v>
      </c>
      <c r="B368" s="31" t="s">
        <v>1295</v>
      </c>
      <c r="C368" s="31"/>
      <c r="D368" s="9" t="s">
        <v>550</v>
      </c>
    </row>
    <row r="369" spans="1:4">
      <c r="A369" s="831" t="s">
        <v>1296</v>
      </c>
      <c r="B369" s="31" t="s">
        <v>1297</v>
      </c>
      <c r="C369" s="31"/>
      <c r="D369" s="9" t="s">
        <v>550</v>
      </c>
    </row>
    <row r="370" spans="1:4">
      <c r="A370" s="851" t="s">
        <v>1298</v>
      </c>
      <c r="B370" s="836" t="s">
        <v>1299</v>
      </c>
      <c r="C370" s="836"/>
      <c r="D370" s="34" t="s">
        <v>550</v>
      </c>
    </row>
    <row r="371" spans="1:4" ht="15.75">
      <c r="A371" s="824" t="s">
        <v>537</v>
      </c>
      <c r="B371" s="1621" t="s">
        <v>1300</v>
      </c>
      <c r="C371" s="1622"/>
      <c r="D371" s="4" t="s">
        <v>1301</v>
      </c>
    </row>
    <row r="372" spans="1:4">
      <c r="A372" s="825" t="s">
        <v>4</v>
      </c>
      <c r="B372" s="826" t="s">
        <v>5</v>
      </c>
      <c r="C372" s="826" t="s">
        <v>539</v>
      </c>
      <c r="D372" s="5" t="s">
        <v>540</v>
      </c>
    </row>
    <row r="373" spans="1:4">
      <c r="A373" s="827" t="s">
        <v>547</v>
      </c>
      <c r="B373" s="828" t="s">
        <v>548</v>
      </c>
      <c r="C373" s="828" t="s">
        <v>549</v>
      </c>
      <c r="D373" s="6" t="s">
        <v>550</v>
      </c>
    </row>
    <row r="374" spans="1:4">
      <c r="A374" s="827" t="s">
        <v>565</v>
      </c>
      <c r="B374" s="828" t="s">
        <v>566</v>
      </c>
      <c r="C374" s="828" t="s">
        <v>567</v>
      </c>
      <c r="D374" s="6" t="s">
        <v>543</v>
      </c>
    </row>
    <row r="375" spans="1:4">
      <c r="A375" s="827" t="s">
        <v>774</v>
      </c>
      <c r="B375" s="828" t="s">
        <v>775</v>
      </c>
      <c r="C375" s="828" t="s">
        <v>776</v>
      </c>
      <c r="D375" s="6" t="s">
        <v>777</v>
      </c>
    </row>
    <row r="376" spans="1:4">
      <c r="A376" s="827" t="s">
        <v>740</v>
      </c>
      <c r="B376" s="828" t="s">
        <v>741</v>
      </c>
      <c r="C376" s="828" t="s">
        <v>742</v>
      </c>
      <c r="D376" s="6" t="s">
        <v>777</v>
      </c>
    </row>
    <row r="377" spans="1:4">
      <c r="A377" s="827" t="s">
        <v>1242</v>
      </c>
      <c r="B377" s="828" t="s">
        <v>1243</v>
      </c>
      <c r="C377" s="828" t="s">
        <v>1244</v>
      </c>
      <c r="D377" s="6" t="s">
        <v>550</v>
      </c>
    </row>
    <row r="378" spans="1:4">
      <c r="A378" s="827" t="s">
        <v>1143</v>
      </c>
      <c r="B378" s="828" t="s">
        <v>1144</v>
      </c>
      <c r="C378" s="828" t="s">
        <v>1145</v>
      </c>
      <c r="D378" s="6" t="s">
        <v>543</v>
      </c>
    </row>
    <row r="379" spans="1:4">
      <c r="A379" s="827" t="s">
        <v>1302</v>
      </c>
      <c r="B379" s="828" t="s">
        <v>1303</v>
      </c>
      <c r="C379" s="828" t="s">
        <v>1304</v>
      </c>
      <c r="D379" s="6" t="s">
        <v>777</v>
      </c>
    </row>
    <row r="380" spans="1:4">
      <c r="A380" s="827" t="s">
        <v>1305</v>
      </c>
      <c r="B380" s="828" t="s">
        <v>1306</v>
      </c>
      <c r="C380" s="828" t="s">
        <v>1307</v>
      </c>
      <c r="D380" s="6" t="s">
        <v>777</v>
      </c>
    </row>
    <row r="381" spans="1:4">
      <c r="A381" s="827" t="s">
        <v>1038</v>
      </c>
      <c r="B381" s="828" t="s">
        <v>1039</v>
      </c>
      <c r="C381" s="828" t="s">
        <v>1040</v>
      </c>
      <c r="D381" s="6" t="s">
        <v>550</v>
      </c>
    </row>
    <row r="382" spans="1:4">
      <c r="A382" s="827" t="s">
        <v>1258</v>
      </c>
      <c r="B382" s="828" t="s">
        <v>1259</v>
      </c>
      <c r="C382" s="828" t="s">
        <v>1260</v>
      </c>
      <c r="D382" s="6" t="s">
        <v>550</v>
      </c>
    </row>
    <row r="383" spans="1:4">
      <c r="A383" s="827" t="s">
        <v>1252</v>
      </c>
      <c r="B383" s="828" t="s">
        <v>1253</v>
      </c>
      <c r="C383" s="828" t="s">
        <v>1308</v>
      </c>
      <c r="D383" s="6" t="s">
        <v>550</v>
      </c>
    </row>
    <row r="384" spans="1:4">
      <c r="A384" s="827" t="s">
        <v>562</v>
      </c>
      <c r="B384" s="828" t="s">
        <v>563</v>
      </c>
      <c r="C384" s="828" t="s">
        <v>564</v>
      </c>
      <c r="D384" s="6" t="s">
        <v>550</v>
      </c>
    </row>
    <row r="385" spans="1:4">
      <c r="A385" s="827" t="s">
        <v>1309</v>
      </c>
      <c r="B385" s="828" t="s">
        <v>1310</v>
      </c>
      <c r="C385" s="828" t="s">
        <v>1311</v>
      </c>
      <c r="D385" s="6" t="s">
        <v>1312</v>
      </c>
    </row>
    <row r="386" spans="1:4">
      <c r="A386" s="827" t="s">
        <v>607</v>
      </c>
      <c r="B386" s="828" t="s">
        <v>608</v>
      </c>
      <c r="C386" s="828" t="s">
        <v>609</v>
      </c>
      <c r="D386" s="6" t="s">
        <v>543</v>
      </c>
    </row>
    <row r="387" spans="1:4">
      <c r="A387" s="827" t="s">
        <v>559</v>
      </c>
      <c r="B387" s="828" t="s">
        <v>560</v>
      </c>
      <c r="C387" s="828" t="s">
        <v>561</v>
      </c>
      <c r="D387" s="6" t="s">
        <v>543</v>
      </c>
    </row>
    <row r="388" spans="1:4">
      <c r="A388" s="827" t="s">
        <v>1313</v>
      </c>
      <c r="B388" s="828" t="s">
        <v>1314</v>
      </c>
      <c r="C388" s="828" t="s">
        <v>1315</v>
      </c>
      <c r="D388" s="6" t="s">
        <v>777</v>
      </c>
    </row>
    <row r="389" spans="1:4">
      <c r="A389" s="827" t="s">
        <v>1254</v>
      </c>
      <c r="B389" s="828" t="s">
        <v>1255</v>
      </c>
      <c r="C389" s="828" t="s">
        <v>1316</v>
      </c>
      <c r="D389" s="6" t="s">
        <v>550</v>
      </c>
    </row>
    <row r="390" spans="1:4">
      <c r="A390" s="827" t="s">
        <v>27</v>
      </c>
      <c r="B390" s="828" t="s">
        <v>739</v>
      </c>
      <c r="C390" s="828" t="s">
        <v>683</v>
      </c>
      <c r="D390" s="6" t="s">
        <v>543</v>
      </c>
    </row>
    <row r="391" spans="1:4">
      <c r="A391" s="827" t="s">
        <v>181</v>
      </c>
      <c r="B391" s="828" t="s">
        <v>849</v>
      </c>
      <c r="C391" s="830" t="s">
        <v>850</v>
      </c>
      <c r="D391" s="6" t="s">
        <v>851</v>
      </c>
    </row>
    <row r="392" spans="1:4" ht="12" customHeight="1">
      <c r="A392" s="827" t="s">
        <v>1317</v>
      </c>
      <c r="B392" s="828" t="s">
        <v>1318</v>
      </c>
      <c r="C392" s="830" t="s">
        <v>1319</v>
      </c>
      <c r="D392" s="6" t="s">
        <v>807</v>
      </c>
    </row>
    <row r="393" spans="1:4" ht="12" customHeight="1">
      <c r="A393" s="827" t="s">
        <v>1269</v>
      </c>
      <c r="B393" s="828" t="s">
        <v>1270</v>
      </c>
      <c r="C393" s="828" t="s">
        <v>1320</v>
      </c>
      <c r="D393" s="6" t="s">
        <v>550</v>
      </c>
    </row>
    <row r="394" spans="1:4">
      <c r="A394" s="827" t="s">
        <v>1263</v>
      </c>
      <c r="B394" s="828" t="s">
        <v>1264</v>
      </c>
      <c r="C394" s="848" t="s">
        <v>1321</v>
      </c>
      <c r="D394" s="6" t="s">
        <v>550</v>
      </c>
    </row>
    <row r="395" spans="1:4">
      <c r="A395" s="827" t="s">
        <v>1273</v>
      </c>
      <c r="B395" s="828" t="s">
        <v>1274</v>
      </c>
      <c r="C395" s="828" t="s">
        <v>1322</v>
      </c>
      <c r="D395" s="6" t="s">
        <v>550</v>
      </c>
    </row>
    <row r="396" spans="1:4">
      <c r="A396" s="827" t="s">
        <v>833</v>
      </c>
      <c r="B396" s="828" t="s">
        <v>834</v>
      </c>
      <c r="C396" s="828" t="s">
        <v>835</v>
      </c>
      <c r="D396" s="6" t="s">
        <v>807</v>
      </c>
    </row>
    <row r="397" spans="1:4" ht="15.75">
      <c r="A397" s="824" t="s">
        <v>537</v>
      </c>
      <c r="B397" s="1620" t="s">
        <v>434</v>
      </c>
      <c r="C397" s="1620"/>
      <c r="D397" s="4" t="s">
        <v>686</v>
      </c>
    </row>
    <row r="398" spans="1:4">
      <c r="A398" s="825" t="s">
        <v>4</v>
      </c>
      <c r="B398" s="826" t="s">
        <v>5</v>
      </c>
      <c r="C398" s="826" t="s">
        <v>539</v>
      </c>
      <c r="D398" s="5" t="s">
        <v>540</v>
      </c>
    </row>
    <row r="399" spans="1:4">
      <c r="A399" s="827" t="s">
        <v>1323</v>
      </c>
      <c r="B399" s="828" t="s">
        <v>929</v>
      </c>
      <c r="C399" s="828" t="s">
        <v>1324</v>
      </c>
      <c r="D399" s="6" t="s">
        <v>807</v>
      </c>
    </row>
    <row r="400" spans="1:4">
      <c r="A400" s="827" t="s">
        <v>830</v>
      </c>
      <c r="B400" s="828" t="s">
        <v>831</v>
      </c>
      <c r="C400" s="828" t="s">
        <v>832</v>
      </c>
      <c r="D400" s="6" t="s">
        <v>807</v>
      </c>
    </row>
    <row r="401" spans="1:4">
      <c r="A401" s="827" t="s">
        <v>1325</v>
      </c>
      <c r="B401" s="828" t="s">
        <v>1326</v>
      </c>
      <c r="C401" s="828" t="s">
        <v>1327</v>
      </c>
      <c r="D401" s="6" t="s">
        <v>807</v>
      </c>
    </row>
    <row r="402" spans="1:4">
      <c r="A402" s="827" t="s">
        <v>1328</v>
      </c>
      <c r="B402" s="828" t="s">
        <v>1329</v>
      </c>
      <c r="C402" s="828" t="s">
        <v>1330</v>
      </c>
      <c r="D402" s="6" t="s">
        <v>1331</v>
      </c>
    </row>
    <row r="403" spans="1:4">
      <c r="A403" s="827" t="s">
        <v>1332</v>
      </c>
      <c r="B403" s="828" t="s">
        <v>1333</v>
      </c>
      <c r="C403" s="828" t="s">
        <v>1334</v>
      </c>
      <c r="D403" s="6" t="s">
        <v>807</v>
      </c>
    </row>
    <row r="404" spans="1:4">
      <c r="A404" s="827" t="s">
        <v>954</v>
      </c>
      <c r="B404" s="828" t="s">
        <v>955</v>
      </c>
      <c r="C404" s="828" t="s">
        <v>1335</v>
      </c>
      <c r="D404" s="6" t="s">
        <v>807</v>
      </c>
    </row>
    <row r="405" spans="1:4">
      <c r="A405" s="827" t="s">
        <v>1336</v>
      </c>
      <c r="B405" s="828" t="s">
        <v>1337</v>
      </c>
      <c r="C405" s="371" t="s">
        <v>1338</v>
      </c>
      <c r="D405" s="6" t="s">
        <v>807</v>
      </c>
    </row>
    <row r="406" spans="1:4">
      <c r="A406" s="827" t="s">
        <v>727</v>
      </c>
      <c r="B406" s="828" t="s">
        <v>728</v>
      </c>
      <c r="C406" s="828" t="s">
        <v>1134</v>
      </c>
      <c r="D406" s="6" t="s">
        <v>543</v>
      </c>
    </row>
    <row r="407" spans="1:4">
      <c r="A407" s="827" t="s">
        <v>1339</v>
      </c>
      <c r="B407" s="828" t="s">
        <v>1340</v>
      </c>
      <c r="C407" s="828" t="s">
        <v>1341</v>
      </c>
      <c r="D407" s="6"/>
    </row>
    <row r="408" spans="1:4">
      <c r="A408" s="827" t="s">
        <v>1342</v>
      </c>
      <c r="B408" s="828" t="s">
        <v>1343</v>
      </c>
      <c r="C408" s="828" t="s">
        <v>1344</v>
      </c>
      <c r="D408" s="6"/>
    </row>
    <row r="409" spans="1:4">
      <c r="A409" s="827" t="s">
        <v>1345</v>
      </c>
      <c r="B409" s="828" t="s">
        <v>1346</v>
      </c>
      <c r="C409" s="828" t="s">
        <v>1347</v>
      </c>
      <c r="D409" s="6"/>
    </row>
    <row r="410" spans="1:4">
      <c r="A410" s="827" t="s">
        <v>1348</v>
      </c>
      <c r="B410" s="828" t="s">
        <v>1349</v>
      </c>
      <c r="C410" s="828" t="s">
        <v>1350</v>
      </c>
      <c r="D410" s="6" t="s">
        <v>807</v>
      </c>
    </row>
    <row r="411" spans="1:4">
      <c r="A411" s="827" t="s">
        <v>1351</v>
      </c>
      <c r="B411" s="828" t="s">
        <v>1352</v>
      </c>
      <c r="C411" s="828" t="s">
        <v>1353</v>
      </c>
      <c r="D411" s="6" t="s">
        <v>807</v>
      </c>
    </row>
    <row r="412" spans="1:4">
      <c r="A412" s="829" t="s">
        <v>1354</v>
      </c>
      <c r="B412" s="830" t="s">
        <v>1355</v>
      </c>
      <c r="C412" s="830" t="s">
        <v>1356</v>
      </c>
      <c r="D412" s="27" t="s">
        <v>807</v>
      </c>
    </row>
    <row r="413" spans="1:4">
      <c r="A413" s="829" t="s">
        <v>1357</v>
      </c>
      <c r="B413" s="830" t="s">
        <v>1358</v>
      </c>
      <c r="C413" s="830" t="s">
        <v>1359</v>
      </c>
      <c r="D413" s="27" t="s">
        <v>807</v>
      </c>
    </row>
    <row r="414" spans="1:4">
      <c r="A414" s="827" t="s">
        <v>1360</v>
      </c>
      <c r="B414" s="828" t="s">
        <v>1361</v>
      </c>
      <c r="C414" s="828" t="s">
        <v>1362</v>
      </c>
      <c r="D414" s="6" t="s">
        <v>543</v>
      </c>
    </row>
    <row r="415" spans="1:4">
      <c r="A415" s="827" t="s">
        <v>1363</v>
      </c>
      <c r="B415" s="828" t="s">
        <v>1364</v>
      </c>
      <c r="C415" s="828" t="s">
        <v>1365</v>
      </c>
      <c r="D415" s="6" t="s">
        <v>807</v>
      </c>
    </row>
    <row r="416" spans="1:4">
      <c r="A416" s="827" t="s">
        <v>1366</v>
      </c>
      <c r="B416" s="828" t="s">
        <v>1367</v>
      </c>
      <c r="C416" s="828" t="s">
        <v>1368</v>
      </c>
      <c r="D416" s="6" t="s">
        <v>807</v>
      </c>
    </row>
    <row r="417" spans="1:4">
      <c r="A417" s="827" t="s">
        <v>1369</v>
      </c>
      <c r="B417" s="828" t="s">
        <v>1370</v>
      </c>
      <c r="C417" s="828" t="s">
        <v>1371</v>
      </c>
      <c r="D417" s="6" t="s">
        <v>807</v>
      </c>
    </row>
    <row r="418" spans="1:4">
      <c r="A418" s="827" t="s">
        <v>1372</v>
      </c>
      <c r="B418" s="828" t="s">
        <v>1373</v>
      </c>
      <c r="C418" s="828" t="s">
        <v>1374</v>
      </c>
      <c r="D418" s="6" t="s">
        <v>807</v>
      </c>
    </row>
    <row r="419" spans="1:4">
      <c r="A419" s="827" t="s">
        <v>1375</v>
      </c>
      <c r="B419" s="828" t="s">
        <v>1376</v>
      </c>
      <c r="C419" s="828" t="s">
        <v>1377</v>
      </c>
      <c r="D419" s="6" t="s">
        <v>807</v>
      </c>
    </row>
    <row r="420" spans="1:4">
      <c r="A420" s="827" t="s">
        <v>1378</v>
      </c>
      <c r="B420" s="828" t="s">
        <v>1379</v>
      </c>
      <c r="C420" s="828" t="s">
        <v>1380</v>
      </c>
      <c r="D420" s="6" t="s">
        <v>807</v>
      </c>
    </row>
    <row r="421" spans="1:4">
      <c r="A421" s="827" t="s">
        <v>1381</v>
      </c>
      <c r="B421" s="828" t="s">
        <v>1382</v>
      </c>
      <c r="C421" s="828" t="s">
        <v>1383</v>
      </c>
      <c r="D421" s="6" t="s">
        <v>807</v>
      </c>
    </row>
    <row r="422" spans="1:4">
      <c r="A422" s="827" t="s">
        <v>1384</v>
      </c>
      <c r="B422" s="828" t="s">
        <v>1385</v>
      </c>
      <c r="C422" s="828" t="s">
        <v>1386</v>
      </c>
      <c r="D422" s="6" t="s">
        <v>807</v>
      </c>
    </row>
    <row r="423" spans="1:4">
      <c r="A423" s="827" t="s">
        <v>1387</v>
      </c>
      <c r="B423" s="828" t="s">
        <v>1388</v>
      </c>
      <c r="C423" s="828" t="s">
        <v>1389</v>
      </c>
      <c r="D423" s="6" t="s">
        <v>807</v>
      </c>
    </row>
    <row r="424" spans="1:4">
      <c r="A424" s="827" t="s">
        <v>1390</v>
      </c>
      <c r="B424" s="828" t="s">
        <v>1391</v>
      </c>
      <c r="C424" s="848" t="s">
        <v>1392</v>
      </c>
      <c r="D424" s="6" t="s">
        <v>807</v>
      </c>
    </row>
    <row r="425" spans="1:4">
      <c r="A425" s="827" t="s">
        <v>1393</v>
      </c>
      <c r="B425" s="828" t="s">
        <v>1394</v>
      </c>
      <c r="C425" s="828" t="s">
        <v>1395</v>
      </c>
      <c r="D425" s="6" t="s">
        <v>807</v>
      </c>
    </row>
    <row r="426" spans="1:4">
      <c r="A426" s="827" t="s">
        <v>1396</v>
      </c>
      <c r="B426" s="828" t="s">
        <v>1397</v>
      </c>
      <c r="C426" s="828" t="s">
        <v>1398</v>
      </c>
      <c r="D426" s="6" t="s">
        <v>807</v>
      </c>
    </row>
    <row r="427" spans="1:4">
      <c r="A427" s="827" t="s">
        <v>1399</v>
      </c>
      <c r="B427" s="828" t="s">
        <v>1400</v>
      </c>
      <c r="C427" s="828" t="s">
        <v>1401</v>
      </c>
      <c r="D427" s="6" t="s">
        <v>807</v>
      </c>
    </row>
    <row r="428" spans="1:4">
      <c r="A428" s="827" t="s">
        <v>1402</v>
      </c>
      <c r="B428" s="828" t="s">
        <v>1403</v>
      </c>
      <c r="C428" s="828" t="s">
        <v>1404</v>
      </c>
      <c r="D428" s="6" t="s">
        <v>807</v>
      </c>
    </row>
    <row r="429" spans="1:4">
      <c r="A429" s="827" t="s">
        <v>1405</v>
      </c>
      <c r="B429" s="828" t="s">
        <v>1406</v>
      </c>
      <c r="C429" s="828" t="s">
        <v>1407</v>
      </c>
      <c r="D429" s="6" t="s">
        <v>807</v>
      </c>
    </row>
    <row r="430" spans="1:4">
      <c r="A430" s="827" t="s">
        <v>909</v>
      </c>
      <c r="B430" s="828" t="s">
        <v>910</v>
      </c>
      <c r="C430" s="828"/>
      <c r="D430" s="6"/>
    </row>
    <row r="431" spans="1:4">
      <c r="A431" s="827" t="s">
        <v>1408</v>
      </c>
      <c r="B431" s="828" t="s">
        <v>89</v>
      </c>
      <c r="C431" s="828" t="s">
        <v>1409</v>
      </c>
      <c r="D431" s="6" t="s">
        <v>807</v>
      </c>
    </row>
    <row r="432" spans="1:4">
      <c r="A432" s="827" t="s">
        <v>1410</v>
      </c>
      <c r="B432" s="828" t="s">
        <v>1411</v>
      </c>
      <c r="C432" s="828" t="s">
        <v>1412</v>
      </c>
      <c r="D432" s="6" t="s">
        <v>807</v>
      </c>
    </row>
    <row r="433" spans="1:4">
      <c r="A433" s="827" t="s">
        <v>1413</v>
      </c>
      <c r="B433" s="828" t="s">
        <v>1414</v>
      </c>
      <c r="C433" s="828" t="s">
        <v>1415</v>
      </c>
      <c r="D433" s="6" t="s">
        <v>807</v>
      </c>
    </row>
    <row r="434" spans="1:4">
      <c r="A434" s="827" t="s">
        <v>1416</v>
      </c>
      <c r="B434" s="828" t="s">
        <v>1417</v>
      </c>
      <c r="C434" s="828" t="s">
        <v>1418</v>
      </c>
      <c r="D434" s="6" t="s">
        <v>807</v>
      </c>
    </row>
    <row r="435" spans="1:4">
      <c r="A435" s="827" t="s">
        <v>1317</v>
      </c>
      <c r="B435" s="828" t="s">
        <v>1318</v>
      </c>
      <c r="C435" s="830" t="s">
        <v>1319</v>
      </c>
      <c r="D435" s="6" t="s">
        <v>807</v>
      </c>
    </row>
    <row r="436" spans="1:4">
      <c r="A436" s="827" t="s">
        <v>1419</v>
      </c>
      <c r="B436" s="828" t="s">
        <v>1420</v>
      </c>
      <c r="C436" s="828" t="s">
        <v>1421</v>
      </c>
      <c r="D436" s="6" t="s">
        <v>807</v>
      </c>
    </row>
    <row r="437" spans="1:4">
      <c r="A437" s="827" t="s">
        <v>833</v>
      </c>
      <c r="B437" s="828" t="s">
        <v>834</v>
      </c>
      <c r="C437" s="828" t="s">
        <v>835</v>
      </c>
      <c r="D437" s="6" t="s">
        <v>807</v>
      </c>
    </row>
    <row r="438" spans="1:4">
      <c r="A438" s="827" t="s">
        <v>1422</v>
      </c>
      <c r="B438" s="828" t="s">
        <v>1423</v>
      </c>
      <c r="C438" s="828" t="s">
        <v>1424</v>
      </c>
      <c r="D438" s="6" t="s">
        <v>807</v>
      </c>
    </row>
    <row r="439" spans="1:4">
      <c r="A439" s="827" t="s">
        <v>1425</v>
      </c>
      <c r="B439" s="828" t="s">
        <v>1426</v>
      </c>
      <c r="C439" s="828" t="s">
        <v>1427</v>
      </c>
      <c r="D439" s="6" t="s">
        <v>807</v>
      </c>
    </row>
    <row r="440" spans="1:4">
      <c r="A440" s="827" t="s">
        <v>1428</v>
      </c>
      <c r="B440" s="828" t="s">
        <v>1429</v>
      </c>
      <c r="C440" s="828" t="s">
        <v>1430</v>
      </c>
      <c r="D440" s="6" t="s">
        <v>807</v>
      </c>
    </row>
    <row r="441" spans="1:4">
      <c r="A441" s="858" t="s">
        <v>1431</v>
      </c>
      <c r="B441" s="828" t="s">
        <v>1432</v>
      </c>
      <c r="C441" s="15" t="s">
        <v>1433</v>
      </c>
      <c r="D441" s="6"/>
    </row>
    <row r="442" spans="1:4">
      <c r="A442" s="858" t="s">
        <v>1434</v>
      </c>
      <c r="B442" s="849" t="s">
        <v>1435</v>
      </c>
      <c r="C442" s="849" t="s">
        <v>1436</v>
      </c>
      <c r="D442" s="6" t="s">
        <v>807</v>
      </c>
    </row>
    <row r="443" spans="1:4">
      <c r="A443" s="858" t="s">
        <v>1437</v>
      </c>
      <c r="B443" s="849" t="s">
        <v>1438</v>
      </c>
      <c r="C443" s="849" t="s">
        <v>1439</v>
      </c>
      <c r="D443" s="6" t="s">
        <v>807</v>
      </c>
    </row>
    <row r="444" spans="1:4">
      <c r="A444" s="858" t="s">
        <v>1440</v>
      </c>
      <c r="B444" s="849" t="s">
        <v>1441</v>
      </c>
      <c r="C444" s="849" t="s">
        <v>1442</v>
      </c>
      <c r="D444" s="6" t="s">
        <v>807</v>
      </c>
    </row>
    <row r="445" spans="1:4">
      <c r="A445" s="858" t="s">
        <v>1443</v>
      </c>
      <c r="B445" s="849" t="s">
        <v>1444</v>
      </c>
      <c r="C445" s="849" t="s">
        <v>1445</v>
      </c>
      <c r="D445" s="35" t="s">
        <v>807</v>
      </c>
    </row>
    <row r="446" spans="1:4">
      <c r="A446" s="832" t="s">
        <v>1446</v>
      </c>
      <c r="B446" s="833" t="s">
        <v>1447</v>
      </c>
      <c r="C446" s="834" t="s">
        <v>1448</v>
      </c>
      <c r="D446" s="10" t="s">
        <v>807</v>
      </c>
    </row>
    <row r="447" spans="1:4" ht="15.75">
      <c r="A447" s="843" t="s">
        <v>537</v>
      </c>
      <c r="B447" s="1626" t="s">
        <v>1449</v>
      </c>
      <c r="C447" s="1626"/>
      <c r="D447" s="29" t="s">
        <v>1450</v>
      </c>
    </row>
    <row r="448" spans="1:4">
      <c r="A448" s="825" t="s">
        <v>4</v>
      </c>
      <c r="B448" s="826" t="s">
        <v>5</v>
      </c>
      <c r="C448" s="826" t="s">
        <v>539</v>
      </c>
      <c r="D448" s="5" t="s">
        <v>540</v>
      </c>
    </row>
    <row r="449" spans="1:4">
      <c r="A449" s="831" t="s">
        <v>811</v>
      </c>
      <c r="B449" s="31" t="s">
        <v>812</v>
      </c>
      <c r="C449" s="31"/>
      <c r="D449" s="9" t="s">
        <v>543</v>
      </c>
    </row>
    <row r="450" spans="1:4">
      <c r="A450" s="831" t="s">
        <v>1451</v>
      </c>
      <c r="B450" s="31" t="s">
        <v>1452</v>
      </c>
      <c r="C450" s="31"/>
      <c r="D450" s="9" t="s">
        <v>550</v>
      </c>
    </row>
    <row r="451" spans="1:4">
      <c r="A451" s="831" t="s">
        <v>1453</v>
      </c>
      <c r="B451" s="31" t="s">
        <v>1454</v>
      </c>
      <c r="C451" s="31"/>
      <c r="D451" s="9" t="s">
        <v>550</v>
      </c>
    </row>
    <row r="452" spans="1:4">
      <c r="A452" s="831" t="s">
        <v>1455</v>
      </c>
      <c r="B452" s="31" t="s">
        <v>1456</v>
      </c>
      <c r="C452" s="31"/>
      <c r="D452" s="9" t="s">
        <v>543</v>
      </c>
    </row>
    <row r="453" spans="1:4">
      <c r="A453" s="831" t="s">
        <v>896</v>
      </c>
      <c r="B453" s="31" t="s">
        <v>897</v>
      </c>
      <c r="C453" s="31"/>
      <c r="D453" s="9" t="s">
        <v>543</v>
      </c>
    </row>
    <row r="454" spans="1:4">
      <c r="A454" s="831" t="s">
        <v>1457</v>
      </c>
      <c r="B454" s="31" t="s">
        <v>1458</v>
      </c>
      <c r="C454" s="31"/>
      <c r="D454" s="9" t="s">
        <v>550</v>
      </c>
    </row>
    <row r="455" spans="1:4">
      <c r="A455" s="831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1" t="s">
        <v>1462</v>
      </c>
      <c r="B456" s="31" t="s">
        <v>1463</v>
      </c>
      <c r="C456" s="31"/>
      <c r="D456" s="9" t="s">
        <v>864</v>
      </c>
    </row>
    <row r="457" spans="1:4">
      <c r="A457" s="831" t="s">
        <v>1464</v>
      </c>
      <c r="B457" s="31" t="s">
        <v>1465</v>
      </c>
      <c r="C457" s="31"/>
      <c r="D457" s="9" t="s">
        <v>550</v>
      </c>
    </row>
    <row r="458" spans="1:4">
      <c r="A458" s="831" t="s">
        <v>1466</v>
      </c>
      <c r="B458" s="31" t="s">
        <v>1467</v>
      </c>
      <c r="C458" s="31"/>
      <c r="D458" s="9" t="s">
        <v>550</v>
      </c>
    </row>
    <row r="459" spans="1:4">
      <c r="A459" s="831" t="s">
        <v>1468</v>
      </c>
      <c r="B459" s="31" t="s">
        <v>1469</v>
      </c>
      <c r="C459" s="31"/>
      <c r="D459" s="9" t="s">
        <v>550</v>
      </c>
    </row>
    <row r="460" spans="1:4">
      <c r="A460" s="831" t="s">
        <v>1470</v>
      </c>
      <c r="B460" s="31" t="s">
        <v>1471</v>
      </c>
      <c r="C460" s="31"/>
      <c r="D460" s="9" t="s">
        <v>550</v>
      </c>
    </row>
    <row r="461" spans="1:4">
      <c r="A461" s="831" t="s">
        <v>906</v>
      </c>
      <c r="B461" s="31" t="s">
        <v>907</v>
      </c>
      <c r="C461" s="31"/>
      <c r="D461" s="9" t="s">
        <v>543</v>
      </c>
    </row>
    <row r="462" spans="1:4">
      <c r="A462" s="831" t="s">
        <v>1472</v>
      </c>
      <c r="B462" s="31" t="s">
        <v>1473</v>
      </c>
      <c r="C462" s="31"/>
      <c r="D462" s="9" t="s">
        <v>550</v>
      </c>
    </row>
    <row r="463" spans="1:4">
      <c r="A463" s="831" t="s">
        <v>800</v>
      </c>
      <c r="B463" s="31" t="s">
        <v>801</v>
      </c>
      <c r="C463" s="31"/>
      <c r="D463" s="9" t="s">
        <v>543</v>
      </c>
    </row>
    <row r="464" spans="1:4">
      <c r="A464" s="831" t="s">
        <v>1474</v>
      </c>
      <c r="B464" s="31" t="s">
        <v>1475</v>
      </c>
      <c r="C464" s="31"/>
      <c r="D464" s="9" t="s">
        <v>543</v>
      </c>
    </row>
    <row r="465" spans="1:4">
      <c r="A465" s="831" t="s">
        <v>1476</v>
      </c>
      <c r="B465" s="31" t="s">
        <v>1477</v>
      </c>
      <c r="C465" s="31"/>
      <c r="D465" s="9" t="s">
        <v>550</v>
      </c>
    </row>
    <row r="466" spans="1:4">
      <c r="A466" s="831" t="s">
        <v>1478</v>
      </c>
      <c r="B466" s="31" t="s">
        <v>1479</v>
      </c>
      <c r="C466" s="31"/>
      <c r="D466" s="9" t="s">
        <v>550</v>
      </c>
    </row>
    <row r="467" spans="1:4">
      <c r="A467" s="831" t="s">
        <v>699</v>
      </c>
      <c r="B467" s="31" t="s">
        <v>700</v>
      </c>
      <c r="C467" s="31"/>
      <c r="D467" s="9" t="s">
        <v>543</v>
      </c>
    </row>
    <row r="468" spans="1:4">
      <c r="A468" s="831" t="s">
        <v>1480</v>
      </c>
      <c r="B468" s="31" t="s">
        <v>1481</v>
      </c>
      <c r="C468" s="31"/>
      <c r="D468" s="9" t="s">
        <v>543</v>
      </c>
    </row>
    <row r="469" spans="1:4">
      <c r="A469" s="831" t="s">
        <v>1482</v>
      </c>
      <c r="B469" s="31" t="s">
        <v>1483</v>
      </c>
      <c r="C469" s="31"/>
      <c r="D469" s="9" t="s">
        <v>550</v>
      </c>
    </row>
    <row r="470" spans="1:4">
      <c r="A470" s="831" t="s">
        <v>1484</v>
      </c>
      <c r="B470" s="31" t="s">
        <v>1485</v>
      </c>
      <c r="C470" s="31"/>
      <c r="D470" s="9" t="s">
        <v>851</v>
      </c>
    </row>
    <row r="471" spans="1:4">
      <c r="A471" s="831" t="s">
        <v>613</v>
      </c>
      <c r="B471" s="31" t="s">
        <v>614</v>
      </c>
      <c r="C471" s="31"/>
      <c r="D471" s="9" t="s">
        <v>543</v>
      </c>
    </row>
    <row r="472" spans="1:4">
      <c r="A472" s="857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7" t="s">
        <v>1486</v>
      </c>
      <c r="B473" s="31" t="s">
        <v>1487</v>
      </c>
      <c r="C473" s="31"/>
      <c r="D473" s="9" t="s">
        <v>550</v>
      </c>
    </row>
    <row r="474" spans="1:4">
      <c r="A474" s="857" t="s">
        <v>1137</v>
      </c>
      <c r="B474" s="31" t="s">
        <v>1138</v>
      </c>
      <c r="C474" s="31"/>
      <c r="D474" s="9" t="s">
        <v>543</v>
      </c>
    </row>
    <row r="475" spans="1:4">
      <c r="A475" s="851" t="s">
        <v>1150</v>
      </c>
      <c r="B475" s="836" t="s">
        <v>1151</v>
      </c>
      <c r="C475" s="31" t="s">
        <v>1152</v>
      </c>
      <c r="D475" s="14" t="s">
        <v>543</v>
      </c>
    </row>
    <row r="476" spans="1:4">
      <c r="A476" s="827" t="s">
        <v>909</v>
      </c>
      <c r="B476" s="828" t="s">
        <v>910</v>
      </c>
      <c r="D476" s="3"/>
    </row>
    <row r="477" spans="1:4" ht="15.75">
      <c r="A477" s="824" t="s">
        <v>537</v>
      </c>
      <c r="B477" s="1620" t="s">
        <v>1488</v>
      </c>
      <c r="C477" s="1620"/>
      <c r="D477" s="4" t="s">
        <v>1229</v>
      </c>
    </row>
    <row r="478" spans="1:4">
      <c r="A478" s="825" t="s">
        <v>4</v>
      </c>
      <c r="B478" s="826" t="s">
        <v>5</v>
      </c>
      <c r="C478" s="826" t="s">
        <v>539</v>
      </c>
      <c r="D478" s="5" t="s">
        <v>540</v>
      </c>
    </row>
    <row r="479" spans="1:4">
      <c r="A479" s="827" t="s">
        <v>1489</v>
      </c>
      <c r="B479" s="828" t="s">
        <v>1490</v>
      </c>
      <c r="C479" s="830" t="s">
        <v>1491</v>
      </c>
      <c r="D479" s="6" t="s">
        <v>864</v>
      </c>
    </row>
    <row r="480" spans="1:4">
      <c r="A480" s="829" t="s">
        <v>1492</v>
      </c>
      <c r="B480" s="828" t="s">
        <v>1493</v>
      </c>
      <c r="C480" s="830" t="s">
        <v>1494</v>
      </c>
      <c r="D480" s="6" t="s">
        <v>864</v>
      </c>
    </row>
    <row r="481" spans="1:4">
      <c r="A481" s="829" t="s">
        <v>1495</v>
      </c>
      <c r="B481" s="828" t="s">
        <v>1496</v>
      </c>
      <c r="C481" s="828" t="s">
        <v>1497</v>
      </c>
      <c r="D481" s="6" t="s">
        <v>864</v>
      </c>
    </row>
    <row r="482" spans="1:4">
      <c r="A482" s="829" t="s">
        <v>1498</v>
      </c>
      <c r="B482" s="828" t="s">
        <v>1499</v>
      </c>
      <c r="C482" s="828" t="s">
        <v>1500</v>
      </c>
      <c r="D482" s="6" t="s">
        <v>864</v>
      </c>
    </row>
    <row r="483" spans="1:4">
      <c r="A483" s="829" t="s">
        <v>1501</v>
      </c>
      <c r="B483" s="828" t="s">
        <v>1502</v>
      </c>
      <c r="C483" s="828" t="s">
        <v>1503</v>
      </c>
      <c r="D483" s="6" t="s">
        <v>864</v>
      </c>
    </row>
    <row r="484" spans="1:4">
      <c r="A484" s="827" t="s">
        <v>1504</v>
      </c>
      <c r="B484" s="828" t="s">
        <v>1505</v>
      </c>
      <c r="C484" s="828" t="s">
        <v>1506</v>
      </c>
      <c r="D484" s="6" t="s">
        <v>543</v>
      </c>
    </row>
    <row r="485" spans="1:4">
      <c r="A485" s="829" t="s">
        <v>909</v>
      </c>
      <c r="B485" s="828" t="s">
        <v>910</v>
      </c>
      <c r="C485" s="828" t="s">
        <v>911</v>
      </c>
      <c r="D485" s="6" t="s">
        <v>543</v>
      </c>
    </row>
    <row r="486" spans="1:4">
      <c r="A486" s="829" t="s">
        <v>613</v>
      </c>
      <c r="B486" s="828" t="s">
        <v>614</v>
      </c>
      <c r="C486" s="828" t="s">
        <v>615</v>
      </c>
      <c r="D486" s="6" t="s">
        <v>543</v>
      </c>
    </row>
    <row r="487" spans="1:4">
      <c r="A487" s="829" t="s">
        <v>1150</v>
      </c>
      <c r="B487" s="828" t="s">
        <v>1151</v>
      </c>
      <c r="C487" s="828" t="s">
        <v>1152</v>
      </c>
      <c r="D487" s="6" t="s">
        <v>543</v>
      </c>
    </row>
    <row r="488" spans="1:4">
      <c r="A488" s="829" t="s">
        <v>1507</v>
      </c>
      <c r="B488" s="828" t="s">
        <v>1508</v>
      </c>
      <c r="C488" s="830" t="s">
        <v>1509</v>
      </c>
      <c r="D488" s="6" t="s">
        <v>550</v>
      </c>
    </row>
    <row r="489" spans="1:4">
      <c r="A489" s="829" t="s">
        <v>1468</v>
      </c>
      <c r="B489" s="828" t="s">
        <v>1469</v>
      </c>
      <c r="C489" s="828" t="s">
        <v>1510</v>
      </c>
      <c r="D489" s="6" t="s">
        <v>550</v>
      </c>
    </row>
    <row r="490" spans="1:4">
      <c r="A490" s="829" t="s">
        <v>1478</v>
      </c>
      <c r="B490" s="828" t="s">
        <v>1479</v>
      </c>
      <c r="C490" s="830" t="s">
        <v>1511</v>
      </c>
      <c r="D490" s="6" t="s">
        <v>550</v>
      </c>
    </row>
    <row r="491" spans="1:4">
      <c r="A491" s="829" t="s">
        <v>1512</v>
      </c>
      <c r="B491" s="828" t="s">
        <v>1513</v>
      </c>
      <c r="C491" s="828" t="s">
        <v>1514</v>
      </c>
      <c r="D491" s="6" t="s">
        <v>864</v>
      </c>
    </row>
    <row r="492" spans="1:4">
      <c r="A492" s="829" t="s">
        <v>1515</v>
      </c>
      <c r="B492" s="828" t="s">
        <v>1516</v>
      </c>
      <c r="C492" s="828" t="s">
        <v>1517</v>
      </c>
      <c r="D492" s="6" t="s">
        <v>864</v>
      </c>
    </row>
    <row r="493" spans="1:4">
      <c r="A493" s="829" t="s">
        <v>1518</v>
      </c>
      <c r="B493" s="830" t="s">
        <v>1519</v>
      </c>
      <c r="C493" s="830" t="s">
        <v>1520</v>
      </c>
      <c r="D493" s="27" t="s">
        <v>851</v>
      </c>
    </row>
    <row r="494" spans="1:4">
      <c r="A494" s="829" t="s">
        <v>952</v>
      </c>
      <c r="B494" s="830" t="s">
        <v>953</v>
      </c>
      <c r="C494" s="830" t="s">
        <v>1521</v>
      </c>
      <c r="D494" s="27" t="s">
        <v>851</v>
      </c>
    </row>
    <row r="495" spans="1:4">
      <c r="A495" s="829" t="s">
        <v>950</v>
      </c>
      <c r="B495" s="830" t="s">
        <v>951</v>
      </c>
      <c r="C495" s="830" t="s">
        <v>1522</v>
      </c>
      <c r="D495" s="27" t="s">
        <v>851</v>
      </c>
    </row>
    <row r="496" spans="1:4">
      <c r="A496" s="829" t="s">
        <v>1523</v>
      </c>
      <c r="B496" s="828" t="s">
        <v>1524</v>
      </c>
      <c r="C496" s="828" t="s">
        <v>1525</v>
      </c>
      <c r="D496" s="6" t="s">
        <v>543</v>
      </c>
    </row>
    <row r="497" spans="1:4">
      <c r="A497" s="827" t="s">
        <v>1526</v>
      </c>
      <c r="B497" s="828" t="s">
        <v>1527</v>
      </c>
      <c r="C497" s="828" t="s">
        <v>1528</v>
      </c>
      <c r="D497" s="6" t="s">
        <v>864</v>
      </c>
    </row>
    <row r="498" spans="1:4">
      <c r="A498" s="827" t="s">
        <v>1529</v>
      </c>
      <c r="B498" s="828" t="s">
        <v>1530</v>
      </c>
      <c r="C498" s="828" t="s">
        <v>1531</v>
      </c>
      <c r="D498" s="6" t="s">
        <v>864</v>
      </c>
    </row>
    <row r="499" spans="1:4">
      <c r="A499" s="827" t="s">
        <v>1532</v>
      </c>
      <c r="B499" s="828" t="s">
        <v>735</v>
      </c>
      <c r="C499" s="828" t="s">
        <v>1533</v>
      </c>
      <c r="D499" s="6" t="s">
        <v>864</v>
      </c>
    </row>
    <row r="500" spans="1:4">
      <c r="A500" s="827" t="s">
        <v>1534</v>
      </c>
      <c r="B500" s="828" t="s">
        <v>1535</v>
      </c>
      <c r="C500" s="828" t="s">
        <v>1536</v>
      </c>
      <c r="D500" s="6" t="s">
        <v>864</v>
      </c>
    </row>
    <row r="501" spans="1:4">
      <c r="A501" s="827" t="s">
        <v>1537</v>
      </c>
      <c r="B501" s="828" t="s">
        <v>1538</v>
      </c>
      <c r="C501" s="828" t="s">
        <v>1539</v>
      </c>
      <c r="D501" s="6" t="s">
        <v>864</v>
      </c>
    </row>
    <row r="502" spans="1:4">
      <c r="A502" s="827" t="s">
        <v>956</v>
      </c>
      <c r="B502" s="828" t="s">
        <v>957</v>
      </c>
      <c r="C502" s="828" t="s">
        <v>1540</v>
      </c>
      <c r="D502" s="6" t="s">
        <v>851</v>
      </c>
    </row>
    <row r="503" spans="1:4">
      <c r="A503" s="827" t="s">
        <v>1541</v>
      </c>
      <c r="B503" s="828" t="s">
        <v>1542</v>
      </c>
      <c r="C503" s="828" t="s">
        <v>1543</v>
      </c>
      <c r="D503" s="6" t="s">
        <v>1544</v>
      </c>
    </row>
    <row r="504" spans="1:4">
      <c r="A504" s="827" t="s">
        <v>1545</v>
      </c>
      <c r="B504" s="828" t="s">
        <v>1546</v>
      </c>
      <c r="C504" s="828" t="s">
        <v>1547</v>
      </c>
      <c r="D504" s="6" t="s">
        <v>1544</v>
      </c>
    </row>
    <row r="505" spans="1:4">
      <c r="A505" s="827" t="s">
        <v>1548</v>
      </c>
      <c r="B505" s="828" t="s">
        <v>1549</v>
      </c>
      <c r="C505" s="828" t="s">
        <v>1550</v>
      </c>
      <c r="D505" s="6" t="s">
        <v>851</v>
      </c>
    </row>
    <row r="506" spans="1:4">
      <c r="A506" s="827" t="s">
        <v>1551</v>
      </c>
      <c r="B506" s="828" t="s">
        <v>1552</v>
      </c>
      <c r="C506" s="828" t="s">
        <v>1553</v>
      </c>
      <c r="D506" s="6" t="s">
        <v>1544</v>
      </c>
    </row>
    <row r="507" spans="1:4">
      <c r="A507" s="827" t="s">
        <v>1554</v>
      </c>
      <c r="B507" s="828" t="s">
        <v>1555</v>
      </c>
      <c r="C507" s="828" t="s">
        <v>1556</v>
      </c>
      <c r="D507" s="6" t="s">
        <v>864</v>
      </c>
    </row>
    <row r="508" spans="1:4">
      <c r="A508" s="827" t="s">
        <v>1557</v>
      </c>
      <c r="B508" s="828" t="s">
        <v>1558</v>
      </c>
      <c r="C508" s="828"/>
      <c r="D508" s="6" t="s">
        <v>864</v>
      </c>
    </row>
    <row r="509" spans="1:4">
      <c r="A509" s="827" t="s">
        <v>1559</v>
      </c>
      <c r="B509" s="828" t="s">
        <v>1560</v>
      </c>
      <c r="C509" s="828" t="s">
        <v>1561</v>
      </c>
      <c r="D509" s="6" t="s">
        <v>1544</v>
      </c>
    </row>
    <row r="510" spans="1:4">
      <c r="A510" s="827" t="s">
        <v>1562</v>
      </c>
      <c r="B510" s="828" t="s">
        <v>1563</v>
      </c>
      <c r="C510" s="828" t="s">
        <v>1564</v>
      </c>
      <c r="D510" s="6" t="s">
        <v>435</v>
      </c>
    </row>
    <row r="511" spans="1:4">
      <c r="A511" s="829" t="s">
        <v>1565</v>
      </c>
      <c r="B511" s="828" t="s">
        <v>1566</v>
      </c>
      <c r="C511" s="828" t="s">
        <v>1567</v>
      </c>
      <c r="D511" s="27" t="s">
        <v>435</v>
      </c>
    </row>
    <row r="512" spans="1:4">
      <c r="A512" s="827" t="s">
        <v>968</v>
      </c>
      <c r="B512" s="828" t="s">
        <v>969</v>
      </c>
      <c r="C512" s="828" t="s">
        <v>1568</v>
      </c>
      <c r="D512" s="6" t="s">
        <v>965</v>
      </c>
    </row>
    <row r="513" spans="1:4">
      <c r="A513" s="858" t="s">
        <v>1569</v>
      </c>
      <c r="B513" s="849" t="s">
        <v>1570</v>
      </c>
      <c r="C513" s="849" t="s">
        <v>1571</v>
      </c>
      <c r="D513" s="35"/>
    </row>
    <row r="514" spans="1:4">
      <c r="A514" s="858" t="s">
        <v>1572</v>
      </c>
      <c r="B514" s="849" t="s">
        <v>1573</v>
      </c>
      <c r="C514" s="849" t="s">
        <v>1574</v>
      </c>
      <c r="D514" s="35"/>
    </row>
    <row r="515" spans="1:4">
      <c r="A515" s="858" t="s">
        <v>1575</v>
      </c>
      <c r="B515" s="849" t="s">
        <v>1576</v>
      </c>
      <c r="C515" s="849"/>
      <c r="D515" s="35"/>
    </row>
    <row r="516" spans="1:4">
      <c r="A516" s="858" t="s">
        <v>1577</v>
      </c>
      <c r="B516" s="849" t="s">
        <v>1578</v>
      </c>
      <c r="C516" s="849"/>
      <c r="D516" s="35"/>
    </row>
    <row r="517" spans="1:4">
      <c r="A517" s="841" t="s">
        <v>1579</v>
      </c>
      <c r="B517" s="834" t="s">
        <v>1580</v>
      </c>
      <c r="C517" s="834"/>
      <c r="D517" s="36"/>
    </row>
    <row r="518" spans="1:4" ht="15.75">
      <c r="A518" s="824" t="s">
        <v>537</v>
      </c>
      <c r="B518" s="1621" t="s">
        <v>1581</v>
      </c>
      <c r="C518" s="1622"/>
      <c r="D518" s="4" t="s">
        <v>686</v>
      </c>
    </row>
    <row r="519" spans="1:4">
      <c r="A519" s="825" t="s">
        <v>4</v>
      </c>
      <c r="B519" s="826" t="s">
        <v>5</v>
      </c>
      <c r="C519" s="826" t="s">
        <v>539</v>
      </c>
      <c r="D519" s="5" t="s">
        <v>540</v>
      </c>
    </row>
    <row r="520" spans="1:4">
      <c r="A520" s="831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1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4" t="s">
        <v>537</v>
      </c>
      <c r="B522" s="1620" t="s">
        <v>433</v>
      </c>
      <c r="C522" s="1620"/>
      <c r="D522" s="4" t="s">
        <v>686</v>
      </c>
    </row>
    <row r="523" spans="1:4">
      <c r="A523" s="825" t="s">
        <v>4</v>
      </c>
      <c r="B523" s="826" t="s">
        <v>5</v>
      </c>
      <c r="C523" s="826" t="s">
        <v>539</v>
      </c>
      <c r="D523" s="5" t="s">
        <v>540</v>
      </c>
    </row>
    <row r="524" spans="1:4">
      <c r="A524" s="827" t="s">
        <v>1501</v>
      </c>
      <c r="B524" s="828" t="s">
        <v>1502</v>
      </c>
      <c r="C524" s="828" t="s">
        <v>1503</v>
      </c>
      <c r="D524" s="6" t="s">
        <v>864</v>
      </c>
    </row>
    <row r="525" spans="1:4">
      <c r="A525" s="827" t="s">
        <v>1495</v>
      </c>
      <c r="B525" s="828" t="s">
        <v>1496</v>
      </c>
      <c r="C525" s="828" t="s">
        <v>1497</v>
      </c>
      <c r="D525" s="6" t="s">
        <v>864</v>
      </c>
    </row>
    <row r="526" spans="1:4">
      <c r="A526" s="827" t="s">
        <v>1515</v>
      </c>
      <c r="B526" s="828" t="s">
        <v>1516</v>
      </c>
      <c r="C526" s="828" t="s">
        <v>1517</v>
      </c>
      <c r="D526" s="6" t="s">
        <v>864</v>
      </c>
    </row>
    <row r="527" spans="1:4">
      <c r="A527" s="827" t="s">
        <v>1595</v>
      </c>
      <c r="B527" s="828" t="s">
        <v>1596</v>
      </c>
      <c r="C527" s="828" t="s">
        <v>1597</v>
      </c>
      <c r="D527" s="6" t="s">
        <v>864</v>
      </c>
    </row>
    <row r="528" spans="1:4">
      <c r="A528" s="827" t="s">
        <v>1492</v>
      </c>
      <c r="B528" s="828" t="s">
        <v>1493</v>
      </c>
      <c r="C528" s="828" t="s">
        <v>1494</v>
      </c>
      <c r="D528" s="6" t="s">
        <v>864</v>
      </c>
    </row>
    <row r="529" spans="1:4">
      <c r="A529" s="827" t="s">
        <v>1598</v>
      </c>
      <c r="B529" s="828" t="s">
        <v>1599</v>
      </c>
      <c r="C529" s="828" t="s">
        <v>1600</v>
      </c>
      <c r="D529" s="6" t="s">
        <v>864</v>
      </c>
    </row>
    <row r="530" spans="1:4">
      <c r="A530" s="827" t="s">
        <v>1601</v>
      </c>
      <c r="B530" s="828" t="s">
        <v>1602</v>
      </c>
      <c r="C530" s="828" t="s">
        <v>1603</v>
      </c>
      <c r="D530" s="6" t="s">
        <v>864</v>
      </c>
    </row>
    <row r="531" spans="1:4">
      <c r="A531" s="827" t="s">
        <v>991</v>
      </c>
      <c r="B531" s="828" t="s">
        <v>992</v>
      </c>
      <c r="C531" s="828" t="s">
        <v>993</v>
      </c>
      <c r="D531" s="6" t="s">
        <v>864</v>
      </c>
    </row>
    <row r="532" spans="1:4">
      <c r="A532" s="827" t="s">
        <v>1604</v>
      </c>
      <c r="B532" s="828" t="s">
        <v>1605</v>
      </c>
      <c r="C532" s="828" t="s">
        <v>1606</v>
      </c>
      <c r="D532" s="6" t="s">
        <v>864</v>
      </c>
    </row>
    <row r="533" spans="1:4">
      <c r="A533" s="827" t="s">
        <v>884</v>
      </c>
      <c r="B533" s="828" t="s">
        <v>885</v>
      </c>
      <c r="C533" s="828" t="s">
        <v>886</v>
      </c>
      <c r="D533" s="6" t="s">
        <v>864</v>
      </c>
    </row>
    <row r="534" spans="1:4">
      <c r="A534" s="827" t="s">
        <v>861</v>
      </c>
      <c r="B534" s="828" t="s">
        <v>862</v>
      </c>
      <c r="C534" s="828" t="s">
        <v>863</v>
      </c>
      <c r="D534" s="6" t="s">
        <v>864</v>
      </c>
    </row>
    <row r="535" spans="1:4">
      <c r="A535" s="827" t="s">
        <v>1607</v>
      </c>
      <c r="B535" s="828" t="s">
        <v>1608</v>
      </c>
      <c r="C535" s="828" t="s">
        <v>1609</v>
      </c>
      <c r="D535" s="6" t="s">
        <v>864</v>
      </c>
    </row>
    <row r="536" spans="1:4">
      <c r="A536" s="827" t="s">
        <v>867</v>
      </c>
      <c r="B536" s="828" t="s">
        <v>868</v>
      </c>
      <c r="C536" s="828" t="s">
        <v>869</v>
      </c>
      <c r="D536" s="6" t="s">
        <v>864</v>
      </c>
    </row>
    <row r="537" spans="1:4">
      <c r="A537" s="827" t="s">
        <v>1610</v>
      </c>
      <c r="B537" s="828" t="s">
        <v>1611</v>
      </c>
      <c r="C537" s="828" t="s">
        <v>1612</v>
      </c>
      <c r="D537" s="6" t="s">
        <v>864</v>
      </c>
    </row>
    <row r="538" spans="1:4">
      <c r="A538" s="827" t="s">
        <v>1613</v>
      </c>
      <c r="B538" s="828" t="s">
        <v>1614</v>
      </c>
      <c r="C538" s="828" t="s">
        <v>1615</v>
      </c>
      <c r="D538" s="6" t="s">
        <v>864</v>
      </c>
    </row>
    <row r="539" spans="1:4">
      <c r="A539" s="827" t="s">
        <v>1616</v>
      </c>
      <c r="B539" s="828" t="s">
        <v>1617</v>
      </c>
      <c r="C539" s="828" t="s">
        <v>1618</v>
      </c>
      <c r="D539" s="6" t="s">
        <v>864</v>
      </c>
    </row>
    <row r="540" spans="1:4">
      <c r="A540" s="827" t="s">
        <v>1619</v>
      </c>
      <c r="B540" s="828" t="s">
        <v>1620</v>
      </c>
      <c r="C540" s="828" t="s">
        <v>1621</v>
      </c>
      <c r="D540" s="6" t="s">
        <v>864</v>
      </c>
    </row>
    <row r="541" spans="1:4">
      <c r="A541" s="827" t="s">
        <v>1622</v>
      </c>
      <c r="B541" s="828" t="s">
        <v>1623</v>
      </c>
      <c r="C541" s="828" t="s">
        <v>1624</v>
      </c>
      <c r="D541" s="6" t="s">
        <v>864</v>
      </c>
    </row>
    <row r="542" spans="1:4">
      <c r="A542" s="827" t="s">
        <v>1498</v>
      </c>
      <c r="B542" s="828" t="s">
        <v>1499</v>
      </c>
      <c r="C542" s="828" t="s">
        <v>1500</v>
      </c>
      <c r="D542" s="6" t="s">
        <v>864</v>
      </c>
    </row>
    <row r="543" spans="1:4">
      <c r="A543" s="827" t="s">
        <v>1625</v>
      </c>
      <c r="B543" s="828" t="s">
        <v>1626</v>
      </c>
      <c r="C543" s="828" t="s">
        <v>1627</v>
      </c>
      <c r="D543" s="6" t="s">
        <v>864</v>
      </c>
    </row>
    <row r="544" spans="1:4">
      <c r="A544" s="827" t="s">
        <v>1628</v>
      </c>
      <c r="B544" s="828" t="s">
        <v>1629</v>
      </c>
      <c r="C544" s="828" t="s">
        <v>1630</v>
      </c>
      <c r="D544" s="6" t="s">
        <v>864</v>
      </c>
    </row>
    <row r="545" spans="1:4">
      <c r="A545" s="827" t="s">
        <v>1631</v>
      </c>
      <c r="B545" s="828" t="s">
        <v>1632</v>
      </c>
      <c r="C545" s="828" t="s">
        <v>1633</v>
      </c>
      <c r="D545" s="6" t="s">
        <v>864</v>
      </c>
    </row>
    <row r="546" spans="1:4">
      <c r="A546" s="827" t="s">
        <v>1023</v>
      </c>
      <c r="B546" s="828" t="s">
        <v>1024</v>
      </c>
      <c r="C546" s="828" t="s">
        <v>1634</v>
      </c>
      <c r="D546" s="6" t="s">
        <v>864</v>
      </c>
    </row>
    <row r="547" spans="1:4">
      <c r="A547" s="827" t="s">
        <v>1026</v>
      </c>
      <c r="B547" s="828" t="s">
        <v>1027</v>
      </c>
      <c r="C547" s="828" t="s">
        <v>1635</v>
      </c>
      <c r="D547" s="6" t="s">
        <v>864</v>
      </c>
    </row>
    <row r="548" spans="1:4">
      <c r="A548" s="827" t="s">
        <v>1636</v>
      </c>
      <c r="B548" s="828" t="s">
        <v>1637</v>
      </c>
      <c r="C548" s="828" t="s">
        <v>1638</v>
      </c>
      <c r="D548" s="6" t="s">
        <v>864</v>
      </c>
    </row>
    <row r="549" spans="1:4">
      <c r="A549" s="827" t="s">
        <v>1639</v>
      </c>
      <c r="B549" s="828" t="s">
        <v>1640</v>
      </c>
      <c r="C549" s="828" t="s">
        <v>1641</v>
      </c>
      <c r="D549" s="6" t="s">
        <v>864</v>
      </c>
    </row>
    <row r="550" spans="1:4">
      <c r="A550" s="827" t="s">
        <v>1642</v>
      </c>
      <c r="B550" s="828" t="s">
        <v>1643</v>
      </c>
      <c r="C550" s="828" t="s">
        <v>1644</v>
      </c>
      <c r="D550" s="6" t="s">
        <v>864</v>
      </c>
    </row>
    <row r="551" spans="1:4">
      <c r="A551" s="827" t="s">
        <v>607</v>
      </c>
      <c r="B551" s="828" t="s">
        <v>608</v>
      </c>
      <c r="C551" s="828" t="s">
        <v>609</v>
      </c>
      <c r="D551" s="6" t="s">
        <v>543</v>
      </c>
    </row>
    <row r="552" spans="1:4">
      <c r="A552" s="827" t="s">
        <v>1645</v>
      </c>
      <c r="B552" s="15" t="s">
        <v>1646</v>
      </c>
      <c r="C552" s="12" t="s">
        <v>1647</v>
      </c>
      <c r="D552" s="6"/>
    </row>
    <row r="553" spans="1:4">
      <c r="A553" s="827" t="s">
        <v>1648</v>
      </c>
      <c r="B553" s="828" t="s">
        <v>1649</v>
      </c>
      <c r="C553" s="828" t="s">
        <v>1650</v>
      </c>
      <c r="D553" s="6" t="s">
        <v>543</v>
      </c>
    </row>
    <row r="554" spans="1:4">
      <c r="A554" s="827" t="s">
        <v>827</v>
      </c>
      <c r="B554" s="828" t="s">
        <v>828</v>
      </c>
      <c r="C554" s="830" t="s">
        <v>829</v>
      </c>
      <c r="D554" s="6" t="s">
        <v>550</v>
      </c>
    </row>
    <row r="555" spans="1:4">
      <c r="A555" s="827" t="s">
        <v>568</v>
      </c>
      <c r="B555" s="828" t="s">
        <v>569</v>
      </c>
      <c r="C555" s="828" t="s">
        <v>570</v>
      </c>
      <c r="D555" s="6" t="s">
        <v>543</v>
      </c>
    </row>
    <row r="556" spans="1:4">
      <c r="A556" s="827" t="s">
        <v>1651</v>
      </c>
      <c r="B556" s="828" t="s">
        <v>1652</v>
      </c>
      <c r="C556" s="828" t="s">
        <v>1653</v>
      </c>
      <c r="D556" s="6" t="s">
        <v>543</v>
      </c>
    </row>
    <row r="557" spans="1:4">
      <c r="A557" s="841" t="s">
        <v>1654</v>
      </c>
      <c r="B557" s="834" t="s">
        <v>1602</v>
      </c>
      <c r="C557" s="834" t="s">
        <v>1655</v>
      </c>
      <c r="D557" s="10" t="s">
        <v>543</v>
      </c>
    </row>
    <row r="558" spans="1:4" ht="15.75">
      <c r="A558" s="824" t="s">
        <v>537</v>
      </c>
      <c r="B558" s="816" t="s">
        <v>1656</v>
      </c>
      <c r="C558" s="817"/>
      <c r="D558" s="4" t="s">
        <v>686</v>
      </c>
    </row>
    <row r="559" spans="1:4">
      <c r="A559" s="859" t="s">
        <v>4</v>
      </c>
      <c r="B559" s="860" t="s">
        <v>5</v>
      </c>
      <c r="C559" s="860" t="s">
        <v>539</v>
      </c>
      <c r="D559" s="37" t="s">
        <v>540</v>
      </c>
    </row>
    <row r="560" spans="1:4">
      <c r="A560" s="861" t="s">
        <v>1657</v>
      </c>
      <c r="B560" s="862" t="s">
        <v>1658</v>
      </c>
      <c r="C560" s="862"/>
      <c r="D560" s="38" t="s">
        <v>864</v>
      </c>
    </row>
    <row r="561" spans="1:4">
      <c r="A561" s="831" t="s">
        <v>1659</v>
      </c>
      <c r="B561" s="31" t="s">
        <v>1660</v>
      </c>
      <c r="C561" s="31"/>
      <c r="D561" s="9" t="s">
        <v>864</v>
      </c>
    </row>
    <row r="562" spans="1:4">
      <c r="A562" s="831" t="s">
        <v>1661</v>
      </c>
      <c r="B562" s="31" t="s">
        <v>1662</v>
      </c>
      <c r="C562" s="31"/>
      <c r="D562" s="9" t="s">
        <v>864</v>
      </c>
    </row>
    <row r="563" spans="1:4">
      <c r="A563" s="831" t="s">
        <v>1604</v>
      </c>
      <c r="B563" s="31" t="s">
        <v>1605</v>
      </c>
      <c r="C563" s="31"/>
      <c r="D563" s="9" t="s">
        <v>864</v>
      </c>
    </row>
    <row r="564" spans="1:4">
      <c r="A564" s="831" t="s">
        <v>1663</v>
      </c>
      <c r="B564" s="31" t="s">
        <v>1664</v>
      </c>
      <c r="C564" s="31"/>
      <c r="D564" s="9" t="s">
        <v>864</v>
      </c>
    </row>
    <row r="565" spans="1:4">
      <c r="A565" s="831" t="s">
        <v>1665</v>
      </c>
      <c r="B565" s="31" t="s">
        <v>1666</v>
      </c>
      <c r="C565" s="31"/>
      <c r="D565" s="9" t="s">
        <v>864</v>
      </c>
    </row>
    <row r="566" spans="1:4">
      <c r="A566" s="831" t="s">
        <v>1169</v>
      </c>
      <c r="B566" s="31" t="s">
        <v>1170</v>
      </c>
      <c r="C566" s="31"/>
      <c r="D566" s="9" t="s">
        <v>864</v>
      </c>
    </row>
    <row r="567" spans="1:4">
      <c r="A567" s="857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7" t="s">
        <v>1610</v>
      </c>
      <c r="B568" s="31" t="s">
        <v>1611</v>
      </c>
      <c r="C568" s="31"/>
      <c r="D568" s="9" t="s">
        <v>864</v>
      </c>
    </row>
    <row r="569" spans="1:4">
      <c r="A569" s="857" t="s">
        <v>1601</v>
      </c>
      <c r="B569" s="31" t="s">
        <v>1602</v>
      </c>
      <c r="C569" s="31"/>
      <c r="D569" s="9" t="s">
        <v>864</v>
      </c>
    </row>
    <row r="570" spans="1:4">
      <c r="A570" s="857" t="s">
        <v>1169</v>
      </c>
      <c r="B570" s="31" t="s">
        <v>1170</v>
      </c>
      <c r="C570" s="31"/>
      <c r="D570" s="9" t="s">
        <v>864</v>
      </c>
    </row>
    <row r="571" spans="1:4">
      <c r="A571" s="857" t="s">
        <v>1670</v>
      </c>
      <c r="B571" s="31" t="s">
        <v>1671</v>
      </c>
      <c r="C571" s="31"/>
      <c r="D571" s="9" t="s">
        <v>864</v>
      </c>
    </row>
    <row r="572" spans="1:4">
      <c r="A572" s="831" t="s">
        <v>867</v>
      </c>
      <c r="B572" s="31" t="s">
        <v>868</v>
      </c>
      <c r="C572" s="863" t="s">
        <v>869</v>
      </c>
      <c r="D572" s="9" t="s">
        <v>864</v>
      </c>
    </row>
    <row r="573" spans="1:4">
      <c r="A573" s="831" t="s">
        <v>861</v>
      </c>
      <c r="B573" s="31" t="s">
        <v>862</v>
      </c>
      <c r="C573" s="863" t="s">
        <v>863</v>
      </c>
      <c r="D573" s="9" t="s">
        <v>864</v>
      </c>
    </row>
    <row r="574" spans="1:4">
      <c r="A574" s="857" t="s">
        <v>1628</v>
      </c>
      <c r="B574" s="31" t="s">
        <v>1629</v>
      </c>
      <c r="C574" s="31"/>
      <c r="D574" s="9" t="s">
        <v>864</v>
      </c>
    </row>
    <row r="575" spans="1:4">
      <c r="A575" s="831" t="s">
        <v>1554</v>
      </c>
      <c r="B575" s="31" t="s">
        <v>1555</v>
      </c>
      <c r="C575" s="31"/>
      <c r="D575" s="9" t="s">
        <v>864</v>
      </c>
    </row>
    <row r="576" spans="1:4">
      <c r="A576" s="831" t="s">
        <v>1598</v>
      </c>
      <c r="B576" s="31" t="s">
        <v>1599</v>
      </c>
      <c r="C576" s="31"/>
      <c r="D576" s="9" t="s">
        <v>864</v>
      </c>
    </row>
    <row r="577" spans="1:4">
      <c r="A577" s="831" t="s">
        <v>1631</v>
      </c>
      <c r="B577" s="31" t="s">
        <v>1632</v>
      </c>
      <c r="C577" s="31"/>
      <c r="D577" s="9" t="s">
        <v>864</v>
      </c>
    </row>
    <row r="578" spans="1:4">
      <c r="A578" s="831" t="s">
        <v>1023</v>
      </c>
      <c r="B578" s="31" t="s">
        <v>1024</v>
      </c>
      <c r="C578" s="31"/>
      <c r="D578" s="9" t="s">
        <v>864</v>
      </c>
    </row>
    <row r="579" spans="1:4">
      <c r="A579" s="831" t="s">
        <v>1026</v>
      </c>
      <c r="B579" s="31" t="s">
        <v>1027</v>
      </c>
      <c r="C579" s="31"/>
      <c r="D579" s="9" t="s">
        <v>864</v>
      </c>
    </row>
    <row r="580" spans="1:4">
      <c r="A580" s="831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1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1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1" t="s">
        <v>1604</v>
      </c>
      <c r="B583" s="31" t="s">
        <v>1605</v>
      </c>
      <c r="C583" s="31"/>
      <c r="D583" s="9" t="s">
        <v>864</v>
      </c>
    </row>
    <row r="584" spans="1:4">
      <c r="A584" s="831" t="s">
        <v>1020</v>
      </c>
      <c r="B584" s="31" t="s">
        <v>1021</v>
      </c>
      <c r="C584" s="31"/>
      <c r="D584" s="9" t="s">
        <v>864</v>
      </c>
    </row>
    <row r="585" spans="1:4">
      <c r="A585" s="831" t="s">
        <v>1672</v>
      </c>
      <c r="B585" s="31" t="s">
        <v>1673</v>
      </c>
      <c r="C585" s="31"/>
      <c r="D585" s="9" t="s">
        <v>965</v>
      </c>
    </row>
    <row r="586" spans="1:4">
      <c r="A586" s="831" t="s">
        <v>1038</v>
      </c>
      <c r="B586" s="31" t="s">
        <v>1039</v>
      </c>
      <c r="C586" s="31"/>
      <c r="D586" s="9" t="s">
        <v>550</v>
      </c>
    </row>
    <row r="587" spans="1:4">
      <c r="A587" s="864" t="s">
        <v>1674</v>
      </c>
      <c r="B587" s="852" t="s">
        <v>1675</v>
      </c>
      <c r="C587" s="852"/>
      <c r="D587" s="26" t="s">
        <v>965</v>
      </c>
    </row>
    <row r="588" spans="1:4" ht="15.75">
      <c r="A588" s="824" t="s">
        <v>537</v>
      </c>
      <c r="B588" s="1620" t="s">
        <v>1676</v>
      </c>
      <c r="C588" s="1620"/>
      <c r="D588" s="4" t="s">
        <v>1229</v>
      </c>
    </row>
    <row r="589" spans="1:4">
      <c r="A589" s="825" t="s">
        <v>4</v>
      </c>
      <c r="B589" s="826" t="s">
        <v>5</v>
      </c>
      <c r="C589" s="826" t="s">
        <v>539</v>
      </c>
      <c r="D589" s="5" t="s">
        <v>540</v>
      </c>
    </row>
    <row r="590" spans="1:4">
      <c r="A590" s="827" t="s">
        <v>778</v>
      </c>
      <c r="B590" s="828" t="s">
        <v>779</v>
      </c>
      <c r="C590" s="828" t="s">
        <v>793</v>
      </c>
      <c r="D590" s="6" t="s">
        <v>543</v>
      </c>
    </row>
    <row r="591" spans="1:4">
      <c r="A591" s="827" t="s">
        <v>1126</v>
      </c>
      <c r="B591" s="828" t="s">
        <v>1127</v>
      </c>
      <c r="C591" s="828" t="s">
        <v>1128</v>
      </c>
      <c r="D591" s="6" t="s">
        <v>543</v>
      </c>
    </row>
    <row r="592" spans="1:4">
      <c r="A592" s="827" t="s">
        <v>586</v>
      </c>
      <c r="B592" s="828" t="s">
        <v>587</v>
      </c>
      <c r="C592" s="828" t="s">
        <v>588</v>
      </c>
      <c r="D592" s="6" t="s">
        <v>543</v>
      </c>
    </row>
    <row r="593" spans="1:4">
      <c r="A593" s="827" t="s">
        <v>1129</v>
      </c>
      <c r="B593" s="828" t="s">
        <v>1130</v>
      </c>
      <c r="C593" s="828" t="s">
        <v>1131</v>
      </c>
      <c r="D593" s="6" t="s">
        <v>543</v>
      </c>
    </row>
    <row r="594" spans="1:4">
      <c r="A594" s="827" t="s">
        <v>724</v>
      </c>
      <c r="B594" s="828" t="s">
        <v>725</v>
      </c>
      <c r="C594" s="828" t="s">
        <v>1132</v>
      </c>
      <c r="D594" s="6" t="s">
        <v>543</v>
      </c>
    </row>
    <row r="595" spans="1:4">
      <c r="A595" s="827" t="s">
        <v>592</v>
      </c>
      <c r="B595" s="828" t="s">
        <v>1133</v>
      </c>
      <c r="C595" s="828" t="s">
        <v>594</v>
      </c>
      <c r="D595" s="6" t="s">
        <v>543</v>
      </c>
    </row>
    <row r="596" spans="1:4">
      <c r="A596" s="827" t="s">
        <v>727</v>
      </c>
      <c r="B596" s="828" t="s">
        <v>728</v>
      </c>
      <c r="C596" s="828" t="s">
        <v>1134</v>
      </c>
      <c r="D596" s="6" t="s">
        <v>543</v>
      </c>
    </row>
    <row r="597" spans="1:4">
      <c r="A597" s="827" t="s">
        <v>1677</v>
      </c>
      <c r="B597" s="828" t="s">
        <v>739</v>
      </c>
      <c r="C597" s="828" t="s">
        <v>683</v>
      </c>
      <c r="D597" s="6" t="s">
        <v>543</v>
      </c>
    </row>
    <row r="598" spans="1:4">
      <c r="A598" s="827" t="s">
        <v>684</v>
      </c>
      <c r="B598" s="828" t="s">
        <v>685</v>
      </c>
      <c r="C598" s="828" t="s">
        <v>786</v>
      </c>
      <c r="D598" s="6" t="s">
        <v>543</v>
      </c>
    </row>
    <row r="599" spans="1:4">
      <c r="A599" s="827" t="s">
        <v>544</v>
      </c>
      <c r="B599" s="828" t="s">
        <v>545</v>
      </c>
      <c r="C599" s="828" t="s">
        <v>546</v>
      </c>
      <c r="D599" s="6" t="s">
        <v>543</v>
      </c>
    </row>
    <row r="600" spans="1:4">
      <c r="A600" s="827" t="s">
        <v>707</v>
      </c>
      <c r="B600" s="828" t="s">
        <v>708</v>
      </c>
      <c r="C600" s="828" t="s">
        <v>1136</v>
      </c>
      <c r="D600" s="6" t="s">
        <v>543</v>
      </c>
    </row>
    <row r="601" spans="1:4">
      <c r="A601" s="827" t="s">
        <v>1137</v>
      </c>
      <c r="B601" s="828" t="s">
        <v>1138</v>
      </c>
      <c r="C601" s="828" t="s">
        <v>1139</v>
      </c>
      <c r="D601" s="6" t="s">
        <v>543</v>
      </c>
    </row>
    <row r="602" spans="1:4">
      <c r="A602" s="827" t="s">
        <v>580</v>
      </c>
      <c r="B602" s="828" t="s">
        <v>581</v>
      </c>
      <c r="C602" s="828" t="s">
        <v>582</v>
      </c>
      <c r="D602" s="6" t="s">
        <v>543</v>
      </c>
    </row>
    <row r="603" spans="1:4">
      <c r="A603" s="827" t="s">
        <v>1140</v>
      </c>
      <c r="B603" s="828" t="s">
        <v>1141</v>
      </c>
      <c r="C603" s="828" t="s">
        <v>1142</v>
      </c>
      <c r="D603" s="6" t="s">
        <v>543</v>
      </c>
    </row>
    <row r="604" spans="1:4">
      <c r="A604" s="827" t="s">
        <v>565</v>
      </c>
      <c r="B604" s="828" t="s">
        <v>566</v>
      </c>
      <c r="C604" s="828" t="s">
        <v>567</v>
      </c>
      <c r="D604" s="6" t="s">
        <v>543</v>
      </c>
    </row>
    <row r="605" spans="1:4">
      <c r="A605" s="827" t="s">
        <v>249</v>
      </c>
      <c r="B605" s="828" t="s">
        <v>541</v>
      </c>
      <c r="C605" s="828" t="s">
        <v>542</v>
      </c>
      <c r="D605" s="6" t="s">
        <v>543</v>
      </c>
    </row>
    <row r="606" spans="1:4">
      <c r="A606" s="827" t="s">
        <v>1143</v>
      </c>
      <c r="B606" s="828" t="s">
        <v>1144</v>
      </c>
      <c r="C606" s="828" t="s">
        <v>1145</v>
      </c>
      <c r="D606" s="6" t="s">
        <v>543</v>
      </c>
    </row>
    <row r="607" spans="1:4">
      <c r="A607" s="827" t="s">
        <v>604</v>
      </c>
      <c r="B607" s="828" t="s">
        <v>605</v>
      </c>
      <c r="C607" s="828" t="s">
        <v>606</v>
      </c>
      <c r="D607" s="6" t="s">
        <v>543</v>
      </c>
    </row>
    <row r="608" spans="1:4">
      <c r="A608" s="827" t="s">
        <v>442</v>
      </c>
      <c r="B608" s="828" t="s">
        <v>713</v>
      </c>
      <c r="C608" s="828" t="s">
        <v>1146</v>
      </c>
      <c r="D608" s="6" t="s">
        <v>543</v>
      </c>
    </row>
    <row r="609" spans="1:4">
      <c r="A609" s="827" t="s">
        <v>1147</v>
      </c>
      <c r="B609" s="828" t="s">
        <v>1148</v>
      </c>
      <c r="C609" s="828" t="s">
        <v>1149</v>
      </c>
      <c r="D609" s="6" t="s">
        <v>864</v>
      </c>
    </row>
    <row r="610" spans="1:4">
      <c r="A610" s="827" t="s">
        <v>577</v>
      </c>
      <c r="B610" s="828" t="s">
        <v>578</v>
      </c>
      <c r="C610" s="828" t="s">
        <v>579</v>
      </c>
      <c r="D610" s="6" t="s">
        <v>543</v>
      </c>
    </row>
    <row r="611" spans="1:4">
      <c r="A611" s="827" t="s">
        <v>1150</v>
      </c>
      <c r="B611" s="828" t="s">
        <v>1151</v>
      </c>
      <c r="C611" s="828" t="s">
        <v>1152</v>
      </c>
      <c r="D611" s="6" t="s">
        <v>543</v>
      </c>
    </row>
    <row r="612" spans="1:4">
      <c r="A612" s="827" t="s">
        <v>720</v>
      </c>
      <c r="B612" s="828" t="s">
        <v>721</v>
      </c>
      <c r="C612" s="828" t="s">
        <v>1153</v>
      </c>
      <c r="D612" s="6" t="s">
        <v>543</v>
      </c>
    </row>
    <row r="613" spans="1:4">
      <c r="A613" s="827" t="s">
        <v>1154</v>
      </c>
      <c r="B613" s="828" t="s">
        <v>1155</v>
      </c>
      <c r="C613" s="828" t="s">
        <v>1156</v>
      </c>
      <c r="D613" s="6" t="s">
        <v>543</v>
      </c>
    </row>
    <row r="614" spans="1:4">
      <c r="A614" s="827" t="s">
        <v>1157</v>
      </c>
      <c r="B614" s="828" t="s">
        <v>1158</v>
      </c>
      <c r="C614" s="828" t="s">
        <v>1159</v>
      </c>
      <c r="D614" s="6" t="s">
        <v>543</v>
      </c>
    </row>
    <row r="615" spans="1:4">
      <c r="A615" s="827" t="s">
        <v>896</v>
      </c>
      <c r="B615" s="828" t="s">
        <v>897</v>
      </c>
      <c r="C615" s="828" t="s">
        <v>898</v>
      </c>
      <c r="D615" s="6" t="s">
        <v>543</v>
      </c>
    </row>
    <row r="616" spans="1:4">
      <c r="A616" s="827" t="s">
        <v>613</v>
      </c>
      <c r="B616" s="828" t="s">
        <v>614</v>
      </c>
      <c r="C616" s="828" t="s">
        <v>615</v>
      </c>
      <c r="D616" s="6" t="s">
        <v>543</v>
      </c>
    </row>
    <row r="617" spans="1:4">
      <c r="A617" s="827" t="s">
        <v>1160</v>
      </c>
      <c r="B617" s="828" t="s">
        <v>1161</v>
      </c>
      <c r="C617" s="828" t="s">
        <v>1162</v>
      </c>
      <c r="D617" s="6" t="s">
        <v>756</v>
      </c>
    </row>
    <row r="618" spans="1:4">
      <c r="A618" s="827" t="s">
        <v>1678</v>
      </c>
      <c r="B618" s="828" t="s">
        <v>1679</v>
      </c>
      <c r="C618" s="828"/>
      <c r="D618" s="6"/>
    </row>
    <row r="619" spans="1:4">
      <c r="A619" s="827" t="s">
        <v>1163</v>
      </c>
      <c r="B619" s="828" t="s">
        <v>1164</v>
      </c>
      <c r="C619" s="828" t="s">
        <v>1165</v>
      </c>
      <c r="D619" s="6" t="s">
        <v>543</v>
      </c>
    </row>
    <row r="620" spans="1:4">
      <c r="A620" s="829" t="s">
        <v>1172</v>
      </c>
      <c r="B620" s="828" t="s">
        <v>1173</v>
      </c>
      <c r="C620" s="828" t="s">
        <v>1174</v>
      </c>
      <c r="D620" s="6" t="s">
        <v>543</v>
      </c>
    </row>
    <row r="621" spans="1:4">
      <c r="A621" s="827" t="s">
        <v>718</v>
      </c>
      <c r="B621" s="828" t="s">
        <v>719</v>
      </c>
      <c r="C621" s="828" t="s">
        <v>1187</v>
      </c>
      <c r="D621" s="6" t="s">
        <v>543</v>
      </c>
    </row>
    <row r="622" spans="1:4">
      <c r="A622" s="829" t="s">
        <v>622</v>
      </c>
      <c r="B622" s="828" t="s">
        <v>623</v>
      </c>
      <c r="C622" s="828" t="s">
        <v>624</v>
      </c>
      <c r="D622" s="6" t="s">
        <v>550</v>
      </c>
    </row>
    <row r="623" spans="1:4">
      <c r="A623" s="829" t="s">
        <v>906</v>
      </c>
      <c r="B623" s="830" t="s">
        <v>907</v>
      </c>
      <c r="C623" s="828" t="s">
        <v>908</v>
      </c>
      <c r="D623" s="6" t="s">
        <v>543</v>
      </c>
    </row>
    <row r="624" spans="1:4">
      <c r="A624" s="827" t="s">
        <v>568</v>
      </c>
      <c r="B624" s="828" t="s">
        <v>569</v>
      </c>
      <c r="C624" s="828" t="s">
        <v>570</v>
      </c>
      <c r="D624" s="6" t="s">
        <v>543</v>
      </c>
    </row>
    <row r="625" spans="1:4">
      <c r="A625" s="829" t="s">
        <v>634</v>
      </c>
      <c r="B625" s="830" t="s">
        <v>635</v>
      </c>
      <c r="C625" s="828" t="s">
        <v>636</v>
      </c>
      <c r="D625" s="6" t="s">
        <v>543</v>
      </c>
    </row>
    <row r="626" spans="1:4">
      <c r="A626" s="827" t="s">
        <v>1680</v>
      </c>
      <c r="B626" s="828" t="s">
        <v>1337</v>
      </c>
      <c r="C626" s="828" t="s">
        <v>1681</v>
      </c>
      <c r="D626" s="6" t="s">
        <v>777</v>
      </c>
    </row>
    <row r="627" spans="1:4">
      <c r="A627" s="827" t="s">
        <v>1459</v>
      </c>
      <c r="B627" s="828" t="s">
        <v>1460</v>
      </c>
      <c r="C627" s="828" t="s">
        <v>1682</v>
      </c>
      <c r="D627" s="6" t="s">
        <v>543</v>
      </c>
    </row>
    <row r="628" spans="1:4" ht="15.75">
      <c r="A628" s="824" t="s">
        <v>537</v>
      </c>
      <c r="B628" s="1621" t="s">
        <v>1683</v>
      </c>
      <c r="C628" s="1622"/>
      <c r="D628" s="4" t="s">
        <v>686</v>
      </c>
    </row>
    <row r="629" spans="1:4">
      <c r="A629" s="825" t="s">
        <v>4</v>
      </c>
      <c r="B629" s="826" t="s">
        <v>5</v>
      </c>
      <c r="C629" s="826" t="s">
        <v>539</v>
      </c>
      <c r="D629" s="5" t="s">
        <v>540</v>
      </c>
    </row>
    <row r="630" spans="1:4">
      <c r="A630" s="831" t="s">
        <v>1684</v>
      </c>
      <c r="B630" s="31" t="s">
        <v>1685</v>
      </c>
      <c r="C630" s="31"/>
      <c r="D630" s="9" t="s">
        <v>965</v>
      </c>
    </row>
    <row r="631" spans="1:4">
      <c r="A631" s="831" t="s">
        <v>1686</v>
      </c>
      <c r="B631" s="31" t="s">
        <v>1687</v>
      </c>
      <c r="C631" s="31"/>
      <c r="D631" s="9" t="s">
        <v>543</v>
      </c>
    </row>
    <row r="632" spans="1:4">
      <c r="A632" s="831" t="s">
        <v>1688</v>
      </c>
      <c r="B632" s="31" t="s">
        <v>1689</v>
      </c>
      <c r="C632" s="31"/>
      <c r="D632" s="9" t="s">
        <v>543</v>
      </c>
    </row>
    <row r="633" spans="1:4">
      <c r="A633" s="831" t="s">
        <v>1690</v>
      </c>
      <c r="B633" s="31" t="s">
        <v>1691</v>
      </c>
      <c r="C633" s="31"/>
      <c r="D633" s="9" t="s">
        <v>965</v>
      </c>
    </row>
    <row r="634" spans="1:4">
      <c r="A634" s="831" t="s">
        <v>1035</v>
      </c>
      <c r="B634" s="31" t="s">
        <v>1036</v>
      </c>
      <c r="C634" s="31"/>
      <c r="D634" s="9" t="s">
        <v>543</v>
      </c>
    </row>
    <row r="635" spans="1:4">
      <c r="A635" s="831" t="s">
        <v>814</v>
      </c>
      <c r="B635" s="31" t="s">
        <v>815</v>
      </c>
      <c r="C635" s="31"/>
      <c r="D635" s="9" t="s">
        <v>543</v>
      </c>
    </row>
    <row r="636" spans="1:4">
      <c r="A636" s="831" t="s">
        <v>1692</v>
      </c>
      <c r="B636" s="31" t="s">
        <v>1693</v>
      </c>
      <c r="C636" s="31"/>
      <c r="D636" s="9" t="s">
        <v>543</v>
      </c>
    </row>
    <row r="637" spans="1:4">
      <c r="A637" s="831" t="s">
        <v>690</v>
      </c>
      <c r="B637" s="31" t="s">
        <v>691</v>
      </c>
      <c r="C637" s="31"/>
      <c r="D637" s="9" t="s">
        <v>543</v>
      </c>
    </row>
    <row r="638" spans="1:4">
      <c r="A638" s="831" t="s">
        <v>442</v>
      </c>
      <c r="B638" s="31" t="s">
        <v>713</v>
      </c>
      <c r="C638" s="31"/>
      <c r="D638" s="9" t="s">
        <v>543</v>
      </c>
    </row>
    <row r="639" spans="1:4">
      <c r="A639" s="831" t="s">
        <v>1360</v>
      </c>
      <c r="B639" s="31" t="s">
        <v>1361</v>
      </c>
      <c r="C639" s="31"/>
      <c r="D639" s="9" t="s">
        <v>543</v>
      </c>
    </row>
    <row r="640" spans="1:4">
      <c r="A640" s="831" t="s">
        <v>1694</v>
      </c>
      <c r="B640" s="31" t="s">
        <v>1695</v>
      </c>
      <c r="C640" s="31"/>
      <c r="D640" s="9" t="s">
        <v>965</v>
      </c>
    </row>
    <row r="641" spans="1:4">
      <c r="A641" s="831" t="s">
        <v>1137</v>
      </c>
      <c r="B641" s="31" t="s">
        <v>1138</v>
      </c>
      <c r="C641" s="31"/>
      <c r="D641" s="9" t="s">
        <v>543</v>
      </c>
    </row>
    <row r="642" spans="1:4">
      <c r="A642" s="831" t="s">
        <v>707</v>
      </c>
      <c r="B642" s="31" t="s">
        <v>708</v>
      </c>
      <c r="C642" s="31"/>
      <c r="D642" s="9" t="s">
        <v>543</v>
      </c>
    </row>
    <row r="643" spans="1:4">
      <c r="A643" s="831" t="s">
        <v>1696</v>
      </c>
      <c r="B643" s="31" t="s">
        <v>1697</v>
      </c>
      <c r="C643" s="31"/>
      <c r="D643" s="9" t="s">
        <v>543</v>
      </c>
    </row>
    <row r="644" spans="1:4">
      <c r="A644" s="831" t="s">
        <v>556</v>
      </c>
      <c r="B644" s="31" t="s">
        <v>557</v>
      </c>
      <c r="C644" s="31"/>
      <c r="D644" s="9" t="s">
        <v>543</v>
      </c>
    </row>
    <row r="645" spans="1:4">
      <c r="A645" s="831" t="s">
        <v>727</v>
      </c>
      <c r="B645" s="31" t="s">
        <v>728</v>
      </c>
      <c r="C645" s="31"/>
      <c r="D645" s="9" t="s">
        <v>543</v>
      </c>
    </row>
    <row r="646" spans="1:4">
      <c r="A646" s="831" t="s">
        <v>1698</v>
      </c>
      <c r="B646" s="31" t="s">
        <v>1699</v>
      </c>
      <c r="C646" s="31"/>
      <c r="D646" s="9" t="s">
        <v>965</v>
      </c>
    </row>
    <row r="647" spans="1:4">
      <c r="A647" s="845" t="s">
        <v>79</v>
      </c>
      <c r="B647" s="846" t="s">
        <v>1700</v>
      </c>
      <c r="C647" s="846" t="s">
        <v>1701</v>
      </c>
      <c r="D647" s="21" t="s">
        <v>965</v>
      </c>
    </row>
    <row r="648" spans="1:4">
      <c r="A648" s="845" t="s">
        <v>1702</v>
      </c>
      <c r="B648" s="846" t="s">
        <v>1703</v>
      </c>
      <c r="C648" s="846"/>
      <c r="D648" s="21" t="s">
        <v>543</v>
      </c>
    </row>
    <row r="649" spans="1:4">
      <c r="A649" s="845" t="s">
        <v>1704</v>
      </c>
      <c r="B649" s="846" t="s">
        <v>1705</v>
      </c>
      <c r="C649" s="846"/>
      <c r="D649" s="21" t="s">
        <v>1706</v>
      </c>
    </row>
    <row r="650" spans="1:4">
      <c r="A650" s="857" t="s">
        <v>1129</v>
      </c>
      <c r="B650" s="31" t="s">
        <v>1130</v>
      </c>
      <c r="C650" s="31"/>
      <c r="D650" s="9" t="s">
        <v>543</v>
      </c>
    </row>
    <row r="651" spans="1:4">
      <c r="A651" s="845" t="s">
        <v>1707</v>
      </c>
      <c r="B651" s="846" t="s">
        <v>1708</v>
      </c>
      <c r="C651" s="846"/>
      <c r="D651" s="21" t="s">
        <v>543</v>
      </c>
    </row>
    <row r="652" spans="1:4">
      <c r="A652" s="845" t="s">
        <v>1709</v>
      </c>
      <c r="B652" s="846" t="s">
        <v>1710</v>
      </c>
      <c r="C652" s="846"/>
      <c r="D652" s="21" t="s">
        <v>770</v>
      </c>
    </row>
    <row r="653" spans="1:4">
      <c r="A653" s="857" t="s">
        <v>1408</v>
      </c>
      <c r="B653" s="31" t="s">
        <v>89</v>
      </c>
      <c r="C653" s="31"/>
      <c r="D653" s="9" t="s">
        <v>965</v>
      </c>
    </row>
    <row r="654" spans="1:4">
      <c r="A654" s="845" t="s">
        <v>586</v>
      </c>
      <c r="B654" s="846" t="s">
        <v>587</v>
      </c>
      <c r="C654" s="846"/>
      <c r="D654" s="21" t="s">
        <v>543</v>
      </c>
    </row>
    <row r="655" spans="1:4">
      <c r="A655" s="831" t="s">
        <v>598</v>
      </c>
      <c r="B655" s="31" t="s">
        <v>599</v>
      </c>
      <c r="C655" s="828" t="s">
        <v>600</v>
      </c>
      <c r="D655" s="9" t="s">
        <v>543</v>
      </c>
    </row>
    <row r="656" spans="1:4">
      <c r="A656" s="835" t="s">
        <v>1390</v>
      </c>
      <c r="B656" s="836" t="s">
        <v>1391</v>
      </c>
      <c r="C656" s="865" t="s">
        <v>1392</v>
      </c>
      <c r="D656" s="14" t="s">
        <v>807</v>
      </c>
    </row>
    <row r="657" spans="1:4" ht="15.75">
      <c r="A657" s="824" t="s">
        <v>537</v>
      </c>
      <c r="B657" s="1621" t="s">
        <v>501</v>
      </c>
      <c r="C657" s="1622"/>
      <c r="D657" s="4" t="s">
        <v>686</v>
      </c>
    </row>
    <row r="658" spans="1:4">
      <c r="A658" s="825" t="s">
        <v>4</v>
      </c>
      <c r="B658" s="826" t="s">
        <v>5</v>
      </c>
      <c r="C658" s="826" t="s">
        <v>539</v>
      </c>
      <c r="D658" s="5" t="s">
        <v>540</v>
      </c>
    </row>
    <row r="659" spans="1:4">
      <c r="A659" s="831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1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1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1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1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1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1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1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1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1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1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1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1" t="s">
        <v>1743</v>
      </c>
      <c r="B671" s="31" t="s">
        <v>1744</v>
      </c>
      <c r="C671" s="31" t="s">
        <v>27</v>
      </c>
      <c r="D671" s="9"/>
    </row>
    <row r="672" spans="1:4">
      <c r="A672" s="831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1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1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1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1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5" t="s">
        <v>1760</v>
      </c>
      <c r="B677" s="846" t="s">
        <v>1761</v>
      </c>
      <c r="C677" s="31" t="s">
        <v>1762</v>
      </c>
      <c r="D677" s="9" t="s">
        <v>845</v>
      </c>
    </row>
    <row r="678" spans="1:4">
      <c r="A678" s="845" t="s">
        <v>1763</v>
      </c>
      <c r="B678" s="846" t="s">
        <v>1764</v>
      </c>
      <c r="C678" s="31" t="s">
        <v>1765</v>
      </c>
      <c r="D678" s="21"/>
    </row>
    <row r="679" spans="1:4">
      <c r="A679" s="845" t="s">
        <v>1766</v>
      </c>
      <c r="B679" s="846" t="s">
        <v>1767</v>
      </c>
      <c r="C679" s="31" t="s">
        <v>1768</v>
      </c>
      <c r="D679" s="21" t="s">
        <v>845</v>
      </c>
    </row>
    <row r="680" spans="1:4">
      <c r="A680" s="827" t="s">
        <v>1769</v>
      </c>
      <c r="B680" s="828" t="s">
        <v>1770</v>
      </c>
      <c r="C680" s="31" t="s">
        <v>1771</v>
      </c>
      <c r="D680" s="9" t="s">
        <v>689</v>
      </c>
    </row>
    <row r="681" spans="1:4">
      <c r="A681" s="866" t="s">
        <v>1772</v>
      </c>
      <c r="B681" s="867" t="s">
        <v>1773</v>
      </c>
      <c r="C681" s="868" t="s">
        <v>1774</v>
      </c>
      <c r="D681" s="21" t="s">
        <v>845</v>
      </c>
    </row>
    <row r="682" spans="1:4">
      <c r="A682" s="866" t="s">
        <v>1775</v>
      </c>
      <c r="B682" s="869" t="s">
        <v>1776</v>
      </c>
      <c r="C682" s="868"/>
      <c r="D682" s="39"/>
    </row>
    <row r="683" spans="1:4">
      <c r="A683" s="866" t="s">
        <v>1777</v>
      </c>
      <c r="B683" s="870" t="s">
        <v>1778</v>
      </c>
      <c r="C683" s="868"/>
      <c r="D683" s="39"/>
    </row>
    <row r="684" spans="1:4" ht="15.75">
      <c r="A684" s="824" t="s">
        <v>537</v>
      </c>
      <c r="B684" s="1620" t="s">
        <v>498</v>
      </c>
      <c r="C684" s="1620"/>
      <c r="D684" s="4" t="s">
        <v>1779</v>
      </c>
    </row>
    <row r="685" spans="1:4">
      <c r="A685" s="825" t="s">
        <v>4</v>
      </c>
      <c r="B685" s="826" t="s">
        <v>5</v>
      </c>
      <c r="C685" s="826" t="s">
        <v>539</v>
      </c>
      <c r="D685" s="5" t="s">
        <v>540</v>
      </c>
    </row>
    <row r="686" spans="1:4">
      <c r="A686" s="827" t="s">
        <v>1780</v>
      </c>
      <c r="B686" s="828" t="s">
        <v>1781</v>
      </c>
      <c r="C686" s="828" t="s">
        <v>1782</v>
      </c>
      <c r="D686" s="6" t="s">
        <v>845</v>
      </c>
    </row>
    <row r="687" spans="1:4">
      <c r="A687" s="827" t="s">
        <v>1783</v>
      </c>
      <c r="B687" s="828" t="s">
        <v>1784</v>
      </c>
      <c r="C687" s="828" t="s">
        <v>1785</v>
      </c>
      <c r="D687" s="6" t="s">
        <v>845</v>
      </c>
    </row>
    <row r="688" spans="1:4">
      <c r="A688" s="827" t="s">
        <v>1786</v>
      </c>
      <c r="B688" s="828" t="s">
        <v>1787</v>
      </c>
      <c r="C688" s="828" t="s">
        <v>1788</v>
      </c>
      <c r="D688" s="6" t="s">
        <v>845</v>
      </c>
    </row>
    <row r="689" spans="1:4">
      <c r="A689" s="827" t="s">
        <v>1789</v>
      </c>
      <c r="B689" s="828" t="s">
        <v>1790</v>
      </c>
      <c r="C689" s="828" t="s">
        <v>1791</v>
      </c>
      <c r="D689" s="6" t="s">
        <v>845</v>
      </c>
    </row>
    <row r="690" spans="1:4">
      <c r="A690" s="827" t="s">
        <v>1792</v>
      </c>
      <c r="B690" s="828" t="s">
        <v>1793</v>
      </c>
      <c r="C690" s="828" t="s">
        <v>1794</v>
      </c>
      <c r="D690" s="6" t="s">
        <v>845</v>
      </c>
    </row>
    <row r="691" spans="1:4">
      <c r="A691" s="827" t="s">
        <v>1795</v>
      </c>
      <c r="B691" s="828" t="s">
        <v>1796</v>
      </c>
      <c r="C691" s="828" t="s">
        <v>1797</v>
      </c>
      <c r="D691" s="6" t="s">
        <v>845</v>
      </c>
    </row>
    <row r="692" spans="1:4">
      <c r="A692" s="827" t="s">
        <v>1798</v>
      </c>
      <c r="B692" s="828" t="s">
        <v>1799</v>
      </c>
      <c r="C692" s="828" t="s">
        <v>1800</v>
      </c>
      <c r="D692" s="6" t="s">
        <v>845</v>
      </c>
    </row>
    <row r="693" spans="1:4">
      <c r="A693" s="827" t="s">
        <v>1801</v>
      </c>
      <c r="B693" s="828" t="s">
        <v>1802</v>
      </c>
      <c r="C693" s="828" t="s">
        <v>683</v>
      </c>
      <c r="D693" s="6"/>
    </row>
    <row r="694" spans="1:4">
      <c r="A694" s="827" t="s">
        <v>1803</v>
      </c>
      <c r="B694" s="828" t="s">
        <v>1804</v>
      </c>
      <c r="C694" s="828" t="s">
        <v>1805</v>
      </c>
      <c r="D694" s="6" t="s">
        <v>845</v>
      </c>
    </row>
    <row r="695" spans="1:4">
      <c r="A695" s="827" t="s">
        <v>1806</v>
      </c>
      <c r="B695" s="828" t="s">
        <v>1807</v>
      </c>
      <c r="C695" s="828" t="s">
        <v>1808</v>
      </c>
      <c r="D695" s="6" t="s">
        <v>820</v>
      </c>
    </row>
    <row r="696" spans="1:4">
      <c r="A696" s="827" t="s">
        <v>1809</v>
      </c>
      <c r="B696" s="828" t="s">
        <v>1810</v>
      </c>
      <c r="C696" s="828"/>
      <c r="D696" s="6"/>
    </row>
    <row r="697" spans="1:4" ht="15">
      <c r="A697" s="827" t="s">
        <v>1811</v>
      </c>
      <c r="B697" s="828" t="s">
        <v>1812</v>
      </c>
      <c r="C697" s="40" t="s">
        <v>1813</v>
      </c>
      <c r="D697" s="6"/>
    </row>
    <row r="698" spans="1:4">
      <c r="A698" s="827" t="s">
        <v>1814</v>
      </c>
      <c r="B698" s="828" t="s">
        <v>1815</v>
      </c>
      <c r="C698" s="828"/>
      <c r="D698" s="6"/>
    </row>
    <row r="699" spans="1:4">
      <c r="A699" s="827" t="s">
        <v>1816</v>
      </c>
      <c r="B699" s="828" t="s">
        <v>1817</v>
      </c>
      <c r="C699" s="828" t="s">
        <v>1818</v>
      </c>
      <c r="D699" s="6" t="s">
        <v>845</v>
      </c>
    </row>
    <row r="700" spans="1:4">
      <c r="A700" s="827" t="s">
        <v>1819</v>
      </c>
      <c r="B700" s="828" t="s">
        <v>1820</v>
      </c>
      <c r="C700" s="828" t="s">
        <v>1821</v>
      </c>
      <c r="D700" s="6" t="s">
        <v>845</v>
      </c>
    </row>
    <row r="701" spans="1:4">
      <c r="A701" s="827" t="s">
        <v>1822</v>
      </c>
      <c r="B701" s="828" t="s">
        <v>1823</v>
      </c>
      <c r="C701" s="828" t="s">
        <v>1824</v>
      </c>
      <c r="D701" s="6" t="s">
        <v>845</v>
      </c>
    </row>
    <row r="702" spans="1:4">
      <c r="A702" s="827" t="s">
        <v>1825</v>
      </c>
      <c r="B702" s="828" t="s">
        <v>1826</v>
      </c>
      <c r="C702" s="828" t="s">
        <v>1827</v>
      </c>
      <c r="D702" s="6" t="s">
        <v>820</v>
      </c>
    </row>
    <row r="703" spans="1:4">
      <c r="A703" s="829" t="s">
        <v>1828</v>
      </c>
      <c r="B703" s="828" t="s">
        <v>1829</v>
      </c>
      <c r="C703" s="828" t="s">
        <v>1830</v>
      </c>
      <c r="D703" s="27" t="s">
        <v>820</v>
      </c>
    </row>
    <row r="704" spans="1:4">
      <c r="A704" s="829" t="s">
        <v>1831</v>
      </c>
      <c r="B704" s="828" t="s">
        <v>1832</v>
      </c>
      <c r="C704" s="828" t="s">
        <v>1833</v>
      </c>
      <c r="D704" s="27" t="s">
        <v>845</v>
      </c>
    </row>
    <row r="705" spans="1:4">
      <c r="A705" s="827" t="s">
        <v>1834</v>
      </c>
      <c r="B705" s="828" t="s">
        <v>1835</v>
      </c>
      <c r="C705" s="828" t="s">
        <v>1836</v>
      </c>
      <c r="D705" s="6" t="s">
        <v>845</v>
      </c>
    </row>
    <row r="706" spans="1:4">
      <c r="A706" s="827" t="s">
        <v>1837</v>
      </c>
      <c r="B706" s="828" t="s">
        <v>1838</v>
      </c>
      <c r="C706" s="828" t="s">
        <v>1839</v>
      </c>
      <c r="D706" s="6" t="s">
        <v>845</v>
      </c>
    </row>
    <row r="707" spans="1:4">
      <c r="A707" s="827" t="s">
        <v>1840</v>
      </c>
      <c r="B707" s="828" t="s">
        <v>1841</v>
      </c>
      <c r="C707" s="828" t="s">
        <v>1842</v>
      </c>
      <c r="D707" s="6" t="s">
        <v>845</v>
      </c>
    </row>
    <row r="708" spans="1:4">
      <c r="A708" s="827" t="s">
        <v>1843</v>
      </c>
      <c r="B708" s="828" t="s">
        <v>1844</v>
      </c>
      <c r="C708" s="828" t="s">
        <v>1845</v>
      </c>
      <c r="D708" s="6" t="s">
        <v>845</v>
      </c>
    </row>
    <row r="709" spans="1:4">
      <c r="A709" s="827" t="s">
        <v>1846</v>
      </c>
      <c r="B709" s="828" t="s">
        <v>1847</v>
      </c>
      <c r="C709" s="828" t="s">
        <v>1848</v>
      </c>
      <c r="D709" s="6" t="s">
        <v>845</v>
      </c>
    </row>
    <row r="710" spans="1:4">
      <c r="A710" s="827" t="s">
        <v>1849</v>
      </c>
      <c r="B710" s="828" t="s">
        <v>1850</v>
      </c>
      <c r="C710" s="828" t="s">
        <v>1851</v>
      </c>
      <c r="D710" s="6" t="s">
        <v>845</v>
      </c>
    </row>
    <row r="711" spans="1:4">
      <c r="A711" s="827" t="s">
        <v>1852</v>
      </c>
      <c r="B711" s="828" t="s">
        <v>1853</v>
      </c>
      <c r="C711" s="828" t="s">
        <v>1854</v>
      </c>
      <c r="D711" s="6" t="s">
        <v>1855</v>
      </c>
    </row>
    <row r="712" spans="1:4">
      <c r="A712" s="827" t="s">
        <v>1856</v>
      </c>
      <c r="B712" s="828" t="s">
        <v>1857</v>
      </c>
      <c r="C712" s="828" t="s">
        <v>1858</v>
      </c>
      <c r="D712" s="6" t="s">
        <v>845</v>
      </c>
    </row>
    <row r="713" spans="1:4">
      <c r="A713" s="827" t="s">
        <v>1859</v>
      </c>
      <c r="B713" s="828" t="s">
        <v>1860</v>
      </c>
      <c r="C713" s="828" t="s">
        <v>1861</v>
      </c>
      <c r="D713" s="6" t="s">
        <v>1862</v>
      </c>
    </row>
    <row r="714" spans="1:4">
      <c r="A714" s="827" t="s">
        <v>1863</v>
      </c>
      <c r="B714" s="828" t="s">
        <v>1864</v>
      </c>
      <c r="C714" s="828" t="s">
        <v>1865</v>
      </c>
      <c r="D714" s="6" t="s">
        <v>777</v>
      </c>
    </row>
    <row r="715" spans="1:4">
      <c r="A715" s="827" t="s">
        <v>1859</v>
      </c>
      <c r="B715" s="828" t="s">
        <v>1860</v>
      </c>
      <c r="C715" s="828" t="s">
        <v>1861</v>
      </c>
      <c r="D715" s="6" t="s">
        <v>1862</v>
      </c>
    </row>
    <row r="716" spans="1:4">
      <c r="A716" s="827" t="s">
        <v>1866</v>
      </c>
      <c r="B716" s="828" t="s">
        <v>1867</v>
      </c>
      <c r="C716" s="848" t="s">
        <v>1868</v>
      </c>
      <c r="D716" s="6" t="s">
        <v>1869</v>
      </c>
    </row>
    <row r="717" spans="1:4">
      <c r="A717" s="827" t="s">
        <v>1870</v>
      </c>
      <c r="B717" s="828" t="s">
        <v>1871</v>
      </c>
      <c r="C717" s="828" t="s">
        <v>1872</v>
      </c>
      <c r="D717" s="6" t="s">
        <v>1869</v>
      </c>
    </row>
    <row r="718" spans="1:4">
      <c r="A718" s="827" t="s">
        <v>1873</v>
      </c>
      <c r="B718" s="828" t="s">
        <v>1874</v>
      </c>
      <c r="C718" s="828" t="s">
        <v>1875</v>
      </c>
      <c r="D718" s="6" t="s">
        <v>1869</v>
      </c>
    </row>
    <row r="719" spans="1:4" ht="15">
      <c r="A719" s="871" t="s">
        <v>28</v>
      </c>
      <c r="B719" s="872" t="s">
        <v>1876</v>
      </c>
      <c r="C719" s="873" t="s">
        <v>1877</v>
      </c>
      <c r="D719" s="41" t="s">
        <v>845</v>
      </c>
    </row>
    <row r="720" spans="1:4">
      <c r="A720" s="827" t="s">
        <v>1878</v>
      </c>
      <c r="B720" s="828" t="s">
        <v>1879</v>
      </c>
      <c r="C720" s="828" t="s">
        <v>1880</v>
      </c>
      <c r="D720" s="6" t="s">
        <v>845</v>
      </c>
    </row>
    <row r="721" spans="1:4">
      <c r="A721" s="827" t="s">
        <v>1881</v>
      </c>
      <c r="B721" s="828" t="s">
        <v>1882</v>
      </c>
      <c r="C721" s="828" t="s">
        <v>1883</v>
      </c>
      <c r="D721" s="6" t="s">
        <v>777</v>
      </c>
    </row>
    <row r="722" spans="1:4">
      <c r="A722" s="827" t="s">
        <v>1884</v>
      </c>
      <c r="B722" s="828" t="s">
        <v>1885</v>
      </c>
      <c r="C722" s="828" t="s">
        <v>1886</v>
      </c>
      <c r="D722" s="6" t="s">
        <v>1887</v>
      </c>
    </row>
    <row r="723" spans="1:4">
      <c r="A723" s="827" t="s">
        <v>1888</v>
      </c>
      <c r="B723" s="828" t="s">
        <v>1889</v>
      </c>
      <c r="C723" s="828" t="s">
        <v>1890</v>
      </c>
      <c r="D723" s="6" t="s">
        <v>845</v>
      </c>
    </row>
    <row r="724" spans="1:4">
      <c r="A724" s="827" t="s">
        <v>1891</v>
      </c>
      <c r="B724" s="828" t="s">
        <v>1892</v>
      </c>
      <c r="C724" s="828" t="s">
        <v>1893</v>
      </c>
      <c r="D724" s="6" t="s">
        <v>845</v>
      </c>
    </row>
    <row r="725" spans="1:4">
      <c r="A725" s="827" t="s">
        <v>1894</v>
      </c>
      <c r="B725" s="828" t="s">
        <v>1895</v>
      </c>
      <c r="C725" s="828" t="s">
        <v>1896</v>
      </c>
      <c r="D725" s="6" t="s">
        <v>845</v>
      </c>
    </row>
    <row r="726" spans="1:4">
      <c r="A726" s="827" t="s">
        <v>1897</v>
      </c>
      <c r="B726" s="828" t="s">
        <v>1898</v>
      </c>
      <c r="C726" s="828" t="s">
        <v>1899</v>
      </c>
      <c r="D726" s="6" t="s">
        <v>845</v>
      </c>
    </row>
    <row r="727" spans="1:4">
      <c r="A727" s="829" t="s">
        <v>1900</v>
      </c>
      <c r="B727" s="830" t="s">
        <v>1901</v>
      </c>
      <c r="C727" s="830" t="s">
        <v>1902</v>
      </c>
      <c r="D727" s="6" t="s">
        <v>1887</v>
      </c>
    </row>
    <row r="728" spans="1:4">
      <c r="A728" s="829" t="s">
        <v>1903</v>
      </c>
      <c r="B728" s="830" t="s">
        <v>1904</v>
      </c>
      <c r="C728" s="830" t="s">
        <v>1905</v>
      </c>
      <c r="D728" s="6" t="s">
        <v>845</v>
      </c>
    </row>
    <row r="729" spans="1:4">
      <c r="A729" s="827" t="s">
        <v>1906</v>
      </c>
      <c r="B729" s="828" t="s">
        <v>1907</v>
      </c>
      <c r="C729" s="828" t="s">
        <v>1908</v>
      </c>
      <c r="D729" s="6" t="s">
        <v>1909</v>
      </c>
    </row>
    <row r="730" spans="1:4">
      <c r="A730" s="827" t="s">
        <v>1910</v>
      </c>
      <c r="B730" s="828" t="s">
        <v>1911</v>
      </c>
      <c r="C730" s="828" t="s">
        <v>1912</v>
      </c>
      <c r="D730" s="6"/>
    </row>
    <row r="731" spans="1:4">
      <c r="A731" s="827" t="s">
        <v>1913</v>
      </c>
      <c r="B731" s="828" t="s">
        <v>1400</v>
      </c>
      <c r="C731" s="828" t="s">
        <v>27</v>
      </c>
      <c r="D731" s="6" t="s">
        <v>845</v>
      </c>
    </row>
    <row r="732" spans="1:4">
      <c r="A732" s="831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1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5" t="s">
        <v>1920</v>
      </c>
      <c r="B734" s="846" t="s">
        <v>1921</v>
      </c>
      <c r="C734" s="846" t="s">
        <v>1922</v>
      </c>
      <c r="D734" s="6" t="s">
        <v>845</v>
      </c>
    </row>
    <row r="735" spans="1:4">
      <c r="A735" s="841" t="s">
        <v>1923</v>
      </c>
      <c r="B735" s="834" t="s">
        <v>1924</v>
      </c>
      <c r="C735" s="834" t="s">
        <v>27</v>
      </c>
      <c r="D735" s="10" t="s">
        <v>851</v>
      </c>
    </row>
    <row r="736" spans="1:4" ht="15.75">
      <c r="A736" s="824" t="s">
        <v>537</v>
      </c>
      <c r="B736" s="1621" t="s">
        <v>1925</v>
      </c>
      <c r="C736" s="1622"/>
      <c r="D736" s="4" t="s">
        <v>686</v>
      </c>
    </row>
    <row r="737" spans="1:4">
      <c r="A737" s="825" t="s">
        <v>4</v>
      </c>
      <c r="B737" s="826" t="s">
        <v>5</v>
      </c>
      <c r="C737" s="826" t="s">
        <v>539</v>
      </c>
      <c r="D737" s="5" t="s">
        <v>540</v>
      </c>
    </row>
    <row r="738" spans="1:4">
      <c r="A738" s="831" t="s">
        <v>1859</v>
      </c>
      <c r="B738" s="31" t="s">
        <v>1860</v>
      </c>
      <c r="C738" s="828" t="s">
        <v>1861</v>
      </c>
      <c r="D738" s="9" t="s">
        <v>1862</v>
      </c>
    </row>
    <row r="739" spans="1:4">
      <c r="A739" s="831" t="s">
        <v>1863</v>
      </c>
      <c r="B739" s="31" t="s">
        <v>1864</v>
      </c>
      <c r="C739" s="828" t="s">
        <v>1865</v>
      </c>
      <c r="D739" s="9" t="s">
        <v>777</v>
      </c>
    </row>
    <row r="740" spans="1:4">
      <c r="A740" s="831" t="s">
        <v>1866</v>
      </c>
      <c r="B740" s="31" t="s">
        <v>1867</v>
      </c>
      <c r="C740" s="828" t="s">
        <v>1868</v>
      </c>
      <c r="D740" s="9" t="s">
        <v>1869</v>
      </c>
    </row>
    <row r="741" spans="1:4">
      <c r="A741" s="831" t="s">
        <v>1870</v>
      </c>
      <c r="B741" s="31" t="s">
        <v>1871</v>
      </c>
      <c r="C741" s="828" t="s">
        <v>1872</v>
      </c>
      <c r="D741" s="9" t="s">
        <v>1869</v>
      </c>
    </row>
    <row r="742" spans="1:4">
      <c r="A742" s="831" t="s">
        <v>1873</v>
      </c>
      <c r="B742" s="31" t="s">
        <v>1874</v>
      </c>
      <c r="C742" s="828" t="s">
        <v>1875</v>
      </c>
      <c r="D742" s="9" t="s">
        <v>1869</v>
      </c>
    </row>
    <row r="743" spans="1:4">
      <c r="A743" s="831" t="s">
        <v>1926</v>
      </c>
      <c r="B743" s="31" t="s">
        <v>1467</v>
      </c>
      <c r="C743" s="828" t="s">
        <v>1927</v>
      </c>
      <c r="D743" s="9" t="s">
        <v>550</v>
      </c>
    </row>
    <row r="744" spans="1:4">
      <c r="A744" s="831" t="s">
        <v>1928</v>
      </c>
      <c r="B744" s="31" t="s">
        <v>1929</v>
      </c>
      <c r="C744" s="828" t="s">
        <v>1930</v>
      </c>
      <c r="D744" s="9" t="s">
        <v>1931</v>
      </c>
    </row>
    <row r="745" spans="1:4">
      <c r="A745" s="831" t="s">
        <v>1923</v>
      </c>
      <c r="B745" s="31" t="s">
        <v>1924</v>
      </c>
      <c r="C745" s="31"/>
      <c r="D745" s="9" t="s">
        <v>851</v>
      </c>
    </row>
    <row r="746" spans="1:4">
      <c r="A746" s="831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4" t="s">
        <v>537</v>
      </c>
      <c r="B747" s="816" t="s">
        <v>436</v>
      </c>
      <c r="C747" s="817"/>
      <c r="D747" s="4" t="s">
        <v>686</v>
      </c>
    </row>
    <row r="748" spans="1:4">
      <c r="A748" s="825" t="s">
        <v>4</v>
      </c>
      <c r="B748" s="826" t="s">
        <v>5</v>
      </c>
      <c r="C748" s="826" t="s">
        <v>539</v>
      </c>
      <c r="D748" s="5" t="s">
        <v>540</v>
      </c>
    </row>
    <row r="749" spans="1:4">
      <c r="A749" s="831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1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1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1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1" t="s">
        <v>1935</v>
      </c>
      <c r="B753" s="31" t="s">
        <v>1936</v>
      </c>
      <c r="C753" s="31" t="s">
        <v>739</v>
      </c>
      <c r="D753" s="9"/>
    </row>
    <row r="754" spans="1:4">
      <c r="A754" s="831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1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1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1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1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4" t="s">
        <v>537</v>
      </c>
      <c r="B759" s="1621" t="s">
        <v>401</v>
      </c>
      <c r="C759" s="1622"/>
      <c r="D759" s="4" t="s">
        <v>1949</v>
      </c>
    </row>
    <row r="760" spans="1:4">
      <c r="A760" s="825" t="s">
        <v>4</v>
      </c>
      <c r="B760" s="826" t="s">
        <v>5</v>
      </c>
      <c r="C760" s="826" t="s">
        <v>539</v>
      </c>
      <c r="D760" s="5" t="s">
        <v>540</v>
      </c>
    </row>
    <row r="761" spans="1:4">
      <c r="A761" s="827" t="s">
        <v>1950</v>
      </c>
      <c r="B761" s="828" t="s">
        <v>1951</v>
      </c>
      <c r="C761" s="828" t="s">
        <v>1952</v>
      </c>
      <c r="D761" s="6" t="s">
        <v>543</v>
      </c>
    </row>
    <row r="762" spans="1:4">
      <c r="A762" s="827" t="s">
        <v>1953</v>
      </c>
      <c r="B762" s="828" t="s">
        <v>1954</v>
      </c>
      <c r="C762" s="828" t="s">
        <v>1955</v>
      </c>
      <c r="D762" s="6" t="s">
        <v>777</v>
      </c>
    </row>
    <row r="763" spans="1:4">
      <c r="A763" s="827" t="s">
        <v>893</v>
      </c>
      <c r="B763" s="828" t="s">
        <v>894</v>
      </c>
      <c r="C763" s="828" t="s">
        <v>895</v>
      </c>
      <c r="D763" s="6" t="s">
        <v>777</v>
      </c>
    </row>
    <row r="764" spans="1:4">
      <c r="A764" s="827" t="s">
        <v>1956</v>
      </c>
      <c r="B764" s="828" t="s">
        <v>1957</v>
      </c>
      <c r="C764" s="828" t="s">
        <v>1958</v>
      </c>
      <c r="D764" s="6" t="s">
        <v>777</v>
      </c>
    </row>
    <row r="765" spans="1:4">
      <c r="A765" s="827" t="s">
        <v>1959</v>
      </c>
      <c r="B765" s="828" t="s">
        <v>1960</v>
      </c>
      <c r="C765" s="828" t="s">
        <v>1961</v>
      </c>
      <c r="D765" s="6" t="s">
        <v>777</v>
      </c>
    </row>
    <row r="766" spans="1:4">
      <c r="A766" s="827" t="s">
        <v>879</v>
      </c>
      <c r="B766" s="828" t="s">
        <v>880</v>
      </c>
      <c r="C766" s="828" t="s">
        <v>881</v>
      </c>
      <c r="D766" s="6" t="s">
        <v>777</v>
      </c>
    </row>
    <row r="767" spans="1:4">
      <c r="A767" s="827" t="s">
        <v>887</v>
      </c>
      <c r="B767" s="828" t="s">
        <v>888</v>
      </c>
      <c r="C767" s="828" t="s">
        <v>889</v>
      </c>
      <c r="D767" s="6" t="s">
        <v>777</v>
      </c>
    </row>
    <row r="768" spans="1:4">
      <c r="A768" s="827" t="s">
        <v>1962</v>
      </c>
      <c r="B768" s="828" t="s">
        <v>1963</v>
      </c>
      <c r="C768" s="828" t="s">
        <v>1964</v>
      </c>
      <c r="D768" s="6" t="s">
        <v>777</v>
      </c>
    </row>
    <row r="769" spans="1:4">
      <c r="A769" s="827" t="s">
        <v>1965</v>
      </c>
      <c r="B769" s="828" t="s">
        <v>1966</v>
      </c>
      <c r="C769" s="828" t="s">
        <v>1967</v>
      </c>
      <c r="D769" s="6" t="s">
        <v>777</v>
      </c>
    </row>
    <row r="770" spans="1:4">
      <c r="A770" s="827" t="s">
        <v>1968</v>
      </c>
      <c r="B770" s="828" t="s">
        <v>1969</v>
      </c>
      <c r="C770" s="828" t="s">
        <v>1970</v>
      </c>
      <c r="D770" s="6" t="s">
        <v>550</v>
      </c>
    </row>
    <row r="771" spans="1:4">
      <c r="A771" s="827" t="s">
        <v>1971</v>
      </c>
      <c r="B771" s="828" t="s">
        <v>1972</v>
      </c>
      <c r="C771" s="828" t="s">
        <v>1973</v>
      </c>
      <c r="D771" s="6" t="s">
        <v>777</v>
      </c>
    </row>
    <row r="772" spans="1:4">
      <c r="A772" s="827" t="s">
        <v>1974</v>
      </c>
      <c r="B772" s="828" t="s">
        <v>1975</v>
      </c>
      <c r="C772" s="828" t="s">
        <v>1976</v>
      </c>
      <c r="D772" s="6" t="s">
        <v>543</v>
      </c>
    </row>
    <row r="773" spans="1:4">
      <c r="A773" s="827" t="s">
        <v>873</v>
      </c>
      <c r="B773" s="828" t="s">
        <v>874</v>
      </c>
      <c r="C773" s="828" t="s">
        <v>875</v>
      </c>
      <c r="D773" s="6" t="s">
        <v>807</v>
      </c>
    </row>
    <row r="774" spans="1:4">
      <c r="A774" s="827" t="s">
        <v>1977</v>
      </c>
      <c r="B774" s="828" t="s">
        <v>1978</v>
      </c>
      <c r="C774" s="828" t="s">
        <v>1979</v>
      </c>
      <c r="D774" s="6" t="s">
        <v>550</v>
      </c>
    </row>
    <row r="775" spans="1:4">
      <c r="A775" s="827" t="s">
        <v>1980</v>
      </c>
      <c r="B775" s="828" t="s">
        <v>1981</v>
      </c>
      <c r="C775" s="828" t="s">
        <v>1982</v>
      </c>
      <c r="D775" s="6" t="s">
        <v>550</v>
      </c>
    </row>
    <row r="776" spans="1:4">
      <c r="A776" s="827" t="s">
        <v>1983</v>
      </c>
      <c r="B776" s="828" t="s">
        <v>1984</v>
      </c>
      <c r="C776" s="828" t="s">
        <v>1985</v>
      </c>
      <c r="D776" s="6" t="s">
        <v>807</v>
      </c>
    </row>
    <row r="777" spans="1:4">
      <c r="A777" s="831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7" t="s">
        <v>783</v>
      </c>
      <c r="B778" s="828" t="s">
        <v>662</v>
      </c>
      <c r="C778" s="12" t="s">
        <v>1986</v>
      </c>
      <c r="D778" s="6"/>
    </row>
    <row r="779" spans="1:4" ht="15.75">
      <c r="A779" s="824" t="s">
        <v>537</v>
      </c>
      <c r="B779" s="816" t="s">
        <v>404</v>
      </c>
      <c r="C779" s="817"/>
      <c r="D779" s="4" t="s">
        <v>1301</v>
      </c>
    </row>
    <row r="780" spans="1:4">
      <c r="A780" s="859" t="s">
        <v>4</v>
      </c>
      <c r="B780" s="860" t="s">
        <v>5</v>
      </c>
      <c r="C780" s="860" t="s">
        <v>539</v>
      </c>
      <c r="D780" s="37" t="s">
        <v>540</v>
      </c>
    </row>
    <row r="781" spans="1:4">
      <c r="A781" s="831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1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1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1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1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1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1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1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1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1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1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1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1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1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1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1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1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1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1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1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1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1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1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1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1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1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0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1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1" t="s">
        <v>2044</v>
      </c>
      <c r="B809" s="834" t="s">
        <v>1370</v>
      </c>
      <c r="C809" s="834" t="s">
        <v>1371</v>
      </c>
      <c r="D809" s="10" t="s">
        <v>807</v>
      </c>
    </row>
    <row r="810" spans="1:4">
      <c r="A810" s="835" t="s">
        <v>2045</v>
      </c>
      <c r="B810" s="836" t="s">
        <v>1042</v>
      </c>
      <c r="C810" s="836" t="s">
        <v>2046</v>
      </c>
      <c r="D810" s="14" t="s">
        <v>807</v>
      </c>
    </row>
    <row r="811" spans="1:4" ht="15.75">
      <c r="A811" s="824" t="s">
        <v>537</v>
      </c>
      <c r="B811" s="816" t="s">
        <v>437</v>
      </c>
      <c r="C811" s="817"/>
      <c r="D811" s="4" t="s">
        <v>686</v>
      </c>
    </row>
    <row r="812" spans="1:4">
      <c r="A812" s="825" t="s">
        <v>4</v>
      </c>
      <c r="B812" s="826" t="s">
        <v>5</v>
      </c>
      <c r="C812" s="826" t="s">
        <v>539</v>
      </c>
      <c r="D812" s="5" t="s">
        <v>540</v>
      </c>
    </row>
    <row r="813" spans="1:4">
      <c r="A813" s="831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1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1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1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1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1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1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1" t="s">
        <v>2053</v>
      </c>
      <c r="B820" s="31" t="s">
        <v>739</v>
      </c>
      <c r="C820" s="31" t="s">
        <v>739</v>
      </c>
      <c r="D820" s="9"/>
    </row>
    <row r="821" spans="1:4">
      <c r="A821" s="831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1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1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1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1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1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1" t="s">
        <v>592</v>
      </c>
      <c r="B827" s="828" t="s">
        <v>1133</v>
      </c>
      <c r="C827" s="828" t="s">
        <v>594</v>
      </c>
      <c r="D827" s="9" t="s">
        <v>543</v>
      </c>
    </row>
    <row r="828" spans="1:4">
      <c r="A828" s="831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1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5" t="s">
        <v>1143</v>
      </c>
      <c r="B830" s="846" t="s">
        <v>1144</v>
      </c>
      <c r="C830" s="846" t="s">
        <v>1145</v>
      </c>
      <c r="D830" s="9" t="s">
        <v>543</v>
      </c>
    </row>
    <row r="831" spans="1:4" ht="15.75">
      <c r="A831" s="824" t="s">
        <v>537</v>
      </c>
      <c r="B831" s="1620" t="s">
        <v>402</v>
      </c>
      <c r="C831" s="1620"/>
      <c r="D831" s="4" t="s">
        <v>1229</v>
      </c>
    </row>
    <row r="832" spans="1:4">
      <c r="A832" s="825" t="s">
        <v>4</v>
      </c>
      <c r="B832" s="826" t="s">
        <v>5</v>
      </c>
      <c r="C832" s="826" t="s">
        <v>539</v>
      </c>
      <c r="D832" s="5" t="s">
        <v>540</v>
      </c>
    </row>
    <row r="833" spans="1:4">
      <c r="A833" s="827" t="s">
        <v>1991</v>
      </c>
      <c r="B833" s="828" t="s">
        <v>1992</v>
      </c>
      <c r="C833" s="828" t="s">
        <v>1993</v>
      </c>
      <c r="D833" s="6" t="s">
        <v>864</v>
      </c>
    </row>
    <row r="834" spans="1:4">
      <c r="A834" s="827" t="s">
        <v>1974</v>
      </c>
      <c r="B834" s="828" t="s">
        <v>1975</v>
      </c>
      <c r="C834" s="828" t="s">
        <v>1976</v>
      </c>
      <c r="D834" s="6" t="s">
        <v>543</v>
      </c>
    </row>
    <row r="835" spans="1:4">
      <c r="A835" s="874" t="s">
        <v>3313</v>
      </c>
      <c r="B835" s="828" t="s">
        <v>2060</v>
      </c>
      <c r="C835" s="828" t="s">
        <v>2061</v>
      </c>
      <c r="D835" s="6" t="s">
        <v>864</v>
      </c>
    </row>
    <row r="836" spans="1:4">
      <c r="A836" s="827" t="s">
        <v>2062</v>
      </c>
      <c r="B836" s="828" t="s">
        <v>2063</v>
      </c>
      <c r="C836" s="828" t="s">
        <v>2064</v>
      </c>
      <c r="D836" s="6" t="s">
        <v>543</v>
      </c>
    </row>
    <row r="837" spans="1:4">
      <c r="A837" s="827" t="s">
        <v>1032</v>
      </c>
      <c r="B837" s="828" t="s">
        <v>1033</v>
      </c>
      <c r="C837" s="828" t="s">
        <v>1034</v>
      </c>
      <c r="D837" s="6" t="s">
        <v>543</v>
      </c>
    </row>
    <row r="838" spans="1:4">
      <c r="A838" s="827" t="s">
        <v>876</v>
      </c>
      <c r="B838" s="828" t="s">
        <v>877</v>
      </c>
      <c r="C838" s="828" t="s">
        <v>878</v>
      </c>
      <c r="D838" s="6" t="s">
        <v>777</v>
      </c>
    </row>
    <row r="839" spans="1:4">
      <c r="A839" s="827" t="s">
        <v>2065</v>
      </c>
      <c r="B839" s="828" t="s">
        <v>2066</v>
      </c>
      <c r="C839" s="828" t="s">
        <v>2067</v>
      </c>
      <c r="D839" s="6" t="s">
        <v>543</v>
      </c>
    </row>
    <row r="840" spans="1:4">
      <c r="A840" s="827" t="s">
        <v>2033</v>
      </c>
      <c r="B840" s="828" t="s">
        <v>2034</v>
      </c>
      <c r="C840" s="828" t="s">
        <v>2035</v>
      </c>
      <c r="D840" s="6" t="s">
        <v>543</v>
      </c>
    </row>
    <row r="841" spans="1:4">
      <c r="A841" s="827" t="s">
        <v>2068</v>
      </c>
      <c r="B841" s="828" t="s">
        <v>2069</v>
      </c>
      <c r="C841" s="828" t="s">
        <v>2070</v>
      </c>
      <c r="D841" s="6" t="s">
        <v>543</v>
      </c>
    </row>
    <row r="842" spans="1:4">
      <c r="A842" s="827" t="s">
        <v>2024</v>
      </c>
      <c r="B842" s="828" t="s">
        <v>2025</v>
      </c>
      <c r="C842" s="828" t="s">
        <v>2026</v>
      </c>
      <c r="D842" s="6" t="s">
        <v>864</v>
      </c>
    </row>
    <row r="843" spans="1:4">
      <c r="A843" s="827" t="s">
        <v>2071</v>
      </c>
      <c r="B843" s="828" t="s">
        <v>2072</v>
      </c>
      <c r="C843" s="828" t="s">
        <v>2073</v>
      </c>
      <c r="D843" s="6" t="s">
        <v>543</v>
      </c>
    </row>
    <row r="844" spans="1:4">
      <c r="A844" s="875" t="s">
        <v>2074</v>
      </c>
      <c r="B844" s="876" t="s">
        <v>2075</v>
      </c>
      <c r="C844" s="876" t="s">
        <v>2076</v>
      </c>
      <c r="D844" s="6" t="s">
        <v>543</v>
      </c>
    </row>
    <row r="845" spans="1:4">
      <c r="A845" s="827" t="s">
        <v>2077</v>
      </c>
      <c r="B845" s="828" t="s">
        <v>2078</v>
      </c>
      <c r="C845" s="828" t="s">
        <v>2079</v>
      </c>
      <c r="D845" s="6" t="s">
        <v>543</v>
      </c>
    </row>
    <row r="846" spans="1:4">
      <c r="A846" s="827" t="s">
        <v>1997</v>
      </c>
      <c r="B846" s="828" t="s">
        <v>1998</v>
      </c>
      <c r="C846" s="828" t="s">
        <v>1999</v>
      </c>
      <c r="D846" s="6" t="s">
        <v>864</v>
      </c>
    </row>
    <row r="847" spans="1:4">
      <c r="A847" s="827" t="s">
        <v>2009</v>
      </c>
      <c r="B847" s="828" t="s">
        <v>2010</v>
      </c>
      <c r="C847" s="828" t="s">
        <v>2011</v>
      </c>
      <c r="D847" s="6" t="s">
        <v>864</v>
      </c>
    </row>
    <row r="848" spans="1:4">
      <c r="A848" s="827" t="s">
        <v>1953</v>
      </c>
      <c r="B848" s="828" t="s">
        <v>1954</v>
      </c>
      <c r="C848" s="828" t="s">
        <v>1955</v>
      </c>
      <c r="D848" s="6" t="s">
        <v>777</v>
      </c>
    </row>
    <row r="849" spans="1:4">
      <c r="A849" s="827" t="s">
        <v>2080</v>
      </c>
      <c r="B849" s="828" t="s">
        <v>2081</v>
      </c>
      <c r="C849" s="828" t="s">
        <v>2082</v>
      </c>
      <c r="D849" s="6" t="s">
        <v>807</v>
      </c>
    </row>
    <row r="850" spans="1:4">
      <c r="A850" s="827" t="s">
        <v>2083</v>
      </c>
      <c r="B850" s="828" t="s">
        <v>2084</v>
      </c>
      <c r="C850" s="828" t="s">
        <v>2085</v>
      </c>
      <c r="D850" s="6" t="s">
        <v>2083</v>
      </c>
    </row>
    <row r="851" spans="1:4">
      <c r="A851" s="827" t="s">
        <v>2041</v>
      </c>
      <c r="B851" s="828" t="s">
        <v>2042</v>
      </c>
      <c r="C851" s="828" t="s">
        <v>2043</v>
      </c>
      <c r="D851" s="6" t="s">
        <v>807</v>
      </c>
    </row>
    <row r="852" spans="1:4">
      <c r="A852" s="827" t="s">
        <v>2086</v>
      </c>
      <c r="B852" s="828" t="s">
        <v>2087</v>
      </c>
      <c r="C852" s="828" t="s">
        <v>2088</v>
      </c>
      <c r="D852" s="6" t="s">
        <v>777</v>
      </c>
    </row>
    <row r="853" spans="1:4">
      <c r="A853" s="827" t="s">
        <v>890</v>
      </c>
      <c r="B853" s="828" t="s">
        <v>891</v>
      </c>
      <c r="C853" s="13" t="s">
        <v>892</v>
      </c>
      <c r="D853" s="6" t="s">
        <v>851</v>
      </c>
    </row>
    <row r="854" spans="1:4">
      <c r="A854" s="827" t="s">
        <v>27</v>
      </c>
      <c r="B854" s="828" t="s">
        <v>739</v>
      </c>
      <c r="C854" s="828" t="s">
        <v>683</v>
      </c>
      <c r="D854" s="6"/>
    </row>
    <row r="855" spans="1:4">
      <c r="A855" s="827" t="s">
        <v>2089</v>
      </c>
      <c r="B855" s="828" t="s">
        <v>2090</v>
      </c>
      <c r="C855" s="828" t="s">
        <v>2091</v>
      </c>
      <c r="D855" s="6" t="s">
        <v>543</v>
      </c>
    </row>
    <row r="856" spans="1:4">
      <c r="A856" s="858" t="s">
        <v>2003</v>
      </c>
      <c r="B856" s="849" t="s">
        <v>2004</v>
      </c>
      <c r="C856" s="849" t="s">
        <v>2005</v>
      </c>
      <c r="D856" s="42" t="s">
        <v>777</v>
      </c>
    </row>
    <row r="857" spans="1:4">
      <c r="A857" s="827" t="s">
        <v>2092</v>
      </c>
      <c r="B857" s="828" t="s">
        <v>2093</v>
      </c>
      <c r="C857" s="828" t="s">
        <v>2094</v>
      </c>
      <c r="D857" s="43" t="s">
        <v>851</v>
      </c>
    </row>
    <row r="858" spans="1:4">
      <c r="A858" s="827" t="s">
        <v>2095</v>
      </c>
      <c r="B858" s="828" t="s">
        <v>2096</v>
      </c>
      <c r="C858" s="828"/>
      <c r="D858" s="43"/>
    </row>
    <row r="859" spans="1:4">
      <c r="A859" s="827" t="s">
        <v>2018</v>
      </c>
      <c r="B859" s="828" t="s">
        <v>2019</v>
      </c>
      <c r="C859" s="828" t="s">
        <v>2020</v>
      </c>
      <c r="D859" s="43" t="s">
        <v>777</v>
      </c>
    </row>
    <row r="860" spans="1:4">
      <c r="A860" s="827" t="s">
        <v>2097</v>
      </c>
      <c r="B860" s="828" t="s">
        <v>2098</v>
      </c>
      <c r="C860" s="828" t="s">
        <v>2099</v>
      </c>
      <c r="D860" s="6" t="s">
        <v>550</v>
      </c>
    </row>
    <row r="861" spans="1:4">
      <c r="A861" s="827" t="s">
        <v>2100</v>
      </c>
      <c r="B861" s="828" t="s">
        <v>2101</v>
      </c>
      <c r="C861" s="828" t="s">
        <v>2102</v>
      </c>
      <c r="D861" s="6" t="s">
        <v>851</v>
      </c>
    </row>
    <row r="862" spans="1:4">
      <c r="A862" s="827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7" t="s">
        <v>2044</v>
      </c>
      <c r="B863" s="828" t="s">
        <v>1370</v>
      </c>
      <c r="C863" s="828" t="s">
        <v>1371</v>
      </c>
      <c r="D863" s="6" t="s">
        <v>807</v>
      </c>
    </row>
    <row r="864" spans="1:4">
      <c r="A864" s="827" t="s">
        <v>2103</v>
      </c>
      <c r="B864" s="828" t="s">
        <v>2104</v>
      </c>
      <c r="C864" s="828" t="s">
        <v>2105</v>
      </c>
      <c r="D864" s="6" t="s">
        <v>864</v>
      </c>
    </row>
    <row r="865" spans="1:4">
      <c r="A865" s="831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1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7" t="s">
        <v>2109</v>
      </c>
      <c r="B867" s="878" t="s">
        <v>2110</v>
      </c>
      <c r="C867" s="878" t="s">
        <v>2111</v>
      </c>
      <c r="D867" s="44" t="s">
        <v>777</v>
      </c>
    </row>
    <row r="868" spans="1:4">
      <c r="A868" s="879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29" t="s">
        <v>2115</v>
      </c>
      <c r="B869" s="830" t="s">
        <v>2116</v>
      </c>
      <c r="C869" s="830" t="s">
        <v>2117</v>
      </c>
      <c r="D869" s="9" t="s">
        <v>543</v>
      </c>
    </row>
    <row r="870" spans="1:4">
      <c r="A870" s="831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4" t="s">
        <v>537</v>
      </c>
      <c r="B871" s="815" t="s">
        <v>2118</v>
      </c>
      <c r="C871" s="815"/>
      <c r="D871" s="4" t="s">
        <v>1301</v>
      </c>
    </row>
    <row r="872" spans="1:4">
      <c r="A872" s="825" t="s">
        <v>4</v>
      </c>
      <c r="B872" s="826" t="s">
        <v>5</v>
      </c>
      <c r="C872" s="826" t="s">
        <v>539</v>
      </c>
      <c r="D872" s="5" t="s">
        <v>540</v>
      </c>
    </row>
    <row r="873" spans="1:4">
      <c r="A873" s="831" t="s">
        <v>1038</v>
      </c>
      <c r="B873" s="31" t="s">
        <v>1039</v>
      </c>
      <c r="C873" s="31"/>
      <c r="D873" s="9" t="s">
        <v>550</v>
      </c>
    </row>
    <row r="874" spans="1:4">
      <c r="A874" s="831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1" t="s">
        <v>1292</v>
      </c>
      <c r="B875" s="31" t="s">
        <v>1293</v>
      </c>
      <c r="C875" s="31"/>
      <c r="D875" s="9" t="s">
        <v>550</v>
      </c>
    </row>
    <row r="876" spans="1:4">
      <c r="A876" s="831" t="s">
        <v>1283</v>
      </c>
      <c r="B876" s="31" t="s">
        <v>1284</v>
      </c>
      <c r="C876" s="31"/>
      <c r="D876" s="9" t="s">
        <v>550</v>
      </c>
    </row>
    <row r="877" spans="1:4">
      <c r="A877" s="831" t="s">
        <v>1277</v>
      </c>
      <c r="B877" s="31" t="s">
        <v>1278</v>
      </c>
      <c r="C877" s="31"/>
      <c r="D877" s="9" t="s">
        <v>550</v>
      </c>
    </row>
    <row r="878" spans="1:4">
      <c r="A878" s="831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1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1" t="s">
        <v>1230</v>
      </c>
      <c r="B880" s="31" t="s">
        <v>1231</v>
      </c>
      <c r="C880" s="31"/>
      <c r="D880" s="9" t="s">
        <v>550</v>
      </c>
    </row>
    <row r="881" spans="1:4">
      <c r="A881" s="831" t="s">
        <v>1296</v>
      </c>
      <c r="B881" s="31" t="s">
        <v>1297</v>
      </c>
      <c r="C881" s="31"/>
      <c r="D881" s="9" t="s">
        <v>550</v>
      </c>
    </row>
    <row r="882" spans="1:4">
      <c r="A882" s="831" t="s">
        <v>1275</v>
      </c>
      <c r="B882" s="31" t="s">
        <v>1276</v>
      </c>
      <c r="C882" s="31"/>
      <c r="D882" s="9" t="s">
        <v>550</v>
      </c>
    </row>
    <row r="883" spans="1:4">
      <c r="A883" s="831" t="s">
        <v>1294</v>
      </c>
      <c r="B883" s="31" t="s">
        <v>1295</v>
      </c>
      <c r="C883" s="31"/>
      <c r="D883" s="9" t="s">
        <v>550</v>
      </c>
    </row>
    <row r="884" spans="1:4">
      <c r="A884" s="831" t="s">
        <v>1281</v>
      </c>
      <c r="B884" s="31" t="s">
        <v>1282</v>
      </c>
      <c r="C884" s="31"/>
      <c r="D884" s="9" t="s">
        <v>550</v>
      </c>
    </row>
    <row r="885" spans="1:4">
      <c r="A885" s="831" t="s">
        <v>547</v>
      </c>
      <c r="B885" s="31" t="s">
        <v>548</v>
      </c>
      <c r="C885" s="31"/>
      <c r="D885" s="9" t="s">
        <v>550</v>
      </c>
    </row>
    <row r="886" spans="1:4">
      <c r="A886" s="831" t="s">
        <v>562</v>
      </c>
      <c r="B886" s="31" t="s">
        <v>563</v>
      </c>
      <c r="C886" s="31"/>
      <c r="D886" s="9" t="s">
        <v>550</v>
      </c>
    </row>
    <row r="887" spans="1:4">
      <c r="A887" s="831" t="s">
        <v>1258</v>
      </c>
      <c r="B887" s="31" t="s">
        <v>1259</v>
      </c>
      <c r="C887" s="31"/>
      <c r="D887" s="9" t="s">
        <v>550</v>
      </c>
    </row>
    <row r="888" spans="1:4">
      <c r="A888" s="831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1" t="s">
        <v>1242</v>
      </c>
      <c r="B889" s="31" t="s">
        <v>1243</v>
      </c>
      <c r="C889" s="31"/>
      <c r="D889" s="9" t="s">
        <v>550</v>
      </c>
    </row>
    <row r="890" spans="1:4">
      <c r="A890" s="831" t="s">
        <v>1254</v>
      </c>
      <c r="B890" s="31" t="s">
        <v>1255</v>
      </c>
      <c r="C890" s="31"/>
      <c r="D890" s="9" t="s">
        <v>550</v>
      </c>
    </row>
    <row r="891" spans="1:4">
      <c r="A891" s="831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1" t="s">
        <v>547</v>
      </c>
      <c r="B892" s="31" t="s">
        <v>548</v>
      </c>
      <c r="C892" s="31"/>
      <c r="D892" s="9" t="s">
        <v>550</v>
      </c>
    </row>
    <row r="893" spans="1:4" ht="15.75">
      <c r="A893" s="824" t="s">
        <v>537</v>
      </c>
      <c r="B893" s="816" t="s">
        <v>438</v>
      </c>
      <c r="C893" s="817"/>
      <c r="D893" s="4" t="s">
        <v>686</v>
      </c>
    </row>
    <row r="894" spans="1:4">
      <c r="A894" s="825" t="s">
        <v>4</v>
      </c>
      <c r="B894" s="826" t="s">
        <v>5</v>
      </c>
      <c r="C894" s="826" t="s">
        <v>539</v>
      </c>
      <c r="D894" s="5" t="s">
        <v>540</v>
      </c>
    </row>
    <row r="895" spans="1:4">
      <c r="A895" s="831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1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1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1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1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1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1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7" t="s">
        <v>876</v>
      </c>
      <c r="B902" s="828" t="s">
        <v>877</v>
      </c>
      <c r="C902" s="828" t="s">
        <v>878</v>
      </c>
      <c r="D902" s="6" t="s">
        <v>777</v>
      </c>
    </row>
    <row r="903" spans="1:4">
      <c r="A903" s="827" t="s">
        <v>1953</v>
      </c>
      <c r="B903" s="828" t="s">
        <v>1954</v>
      </c>
      <c r="C903" s="828" t="s">
        <v>1955</v>
      </c>
      <c r="D903" s="6" t="s">
        <v>777</v>
      </c>
    </row>
    <row r="904" spans="1:4">
      <c r="A904" s="831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1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1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1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1" t="s">
        <v>2142</v>
      </c>
      <c r="B908" s="31" t="s">
        <v>682</v>
      </c>
      <c r="C908" s="31" t="s">
        <v>683</v>
      </c>
      <c r="D908" s="9"/>
    </row>
    <row r="909" spans="1:4">
      <c r="A909" s="831" t="s">
        <v>2143</v>
      </c>
      <c r="B909" s="31" t="s">
        <v>2144</v>
      </c>
      <c r="C909" s="31" t="s">
        <v>2145</v>
      </c>
      <c r="D909" s="9"/>
    </row>
    <row r="910" spans="1:4" ht="15.75">
      <c r="A910" s="824" t="s">
        <v>537</v>
      </c>
      <c r="B910" s="1620" t="s">
        <v>2146</v>
      </c>
      <c r="C910" s="1620"/>
      <c r="D910" s="4" t="s">
        <v>1301</v>
      </c>
    </row>
    <row r="911" spans="1:4">
      <c r="A911" s="825" t="s">
        <v>4</v>
      </c>
      <c r="B911" s="826" t="s">
        <v>5</v>
      </c>
      <c r="C911" s="826" t="s">
        <v>539</v>
      </c>
      <c r="D911" s="5" t="s">
        <v>540</v>
      </c>
    </row>
    <row r="912" spans="1:4">
      <c r="A912" s="827" t="s">
        <v>744</v>
      </c>
      <c r="B912" s="828" t="s">
        <v>745</v>
      </c>
      <c r="C912" s="830" t="s">
        <v>746</v>
      </c>
      <c r="D912" s="6" t="s">
        <v>965</v>
      </c>
    </row>
    <row r="913" spans="1:4">
      <c r="A913" s="827" t="s">
        <v>965</v>
      </c>
      <c r="B913" s="828" t="s">
        <v>2147</v>
      </c>
      <c r="C913" s="880" t="s">
        <v>2148</v>
      </c>
      <c r="D913" s="6" t="s">
        <v>965</v>
      </c>
    </row>
    <row r="914" spans="1:4">
      <c r="A914" s="827" t="s">
        <v>1169</v>
      </c>
      <c r="B914" s="828" t="s">
        <v>1170</v>
      </c>
      <c r="C914" s="830" t="s">
        <v>1171</v>
      </c>
      <c r="D914" s="6" t="s">
        <v>864</v>
      </c>
    </row>
    <row r="915" spans="1:4">
      <c r="A915" s="827" t="s">
        <v>2149</v>
      </c>
      <c r="B915" s="828" t="s">
        <v>2150</v>
      </c>
      <c r="C915" s="830" t="s">
        <v>2151</v>
      </c>
      <c r="D915" s="6" t="s">
        <v>851</v>
      </c>
    </row>
    <row r="916" spans="1:4">
      <c r="A916" s="827" t="s">
        <v>1250</v>
      </c>
      <c r="B916" s="828" t="s">
        <v>1251</v>
      </c>
      <c r="C916" s="828" t="s">
        <v>2152</v>
      </c>
      <c r="D916" s="6" t="s">
        <v>550</v>
      </c>
    </row>
    <row r="917" spans="1:4">
      <c r="A917" s="827" t="s">
        <v>1325</v>
      </c>
      <c r="B917" s="828" t="s">
        <v>1326</v>
      </c>
      <c r="C917" s="828" t="s">
        <v>1327</v>
      </c>
      <c r="D917" s="6" t="s">
        <v>851</v>
      </c>
    </row>
    <row r="918" spans="1:4">
      <c r="A918" s="827" t="s">
        <v>2153</v>
      </c>
      <c r="B918" s="828" t="s">
        <v>2154</v>
      </c>
      <c r="C918" s="828" t="s">
        <v>2155</v>
      </c>
      <c r="D918" s="6" t="s">
        <v>965</v>
      </c>
    </row>
    <row r="919" spans="1:4">
      <c r="A919" s="827" t="s">
        <v>1601</v>
      </c>
      <c r="B919" s="828" t="s">
        <v>1602</v>
      </c>
      <c r="C919" s="830" t="s">
        <v>1655</v>
      </c>
      <c r="D919" s="6" t="s">
        <v>864</v>
      </c>
    </row>
    <row r="920" spans="1:4">
      <c r="A920" s="827" t="s">
        <v>2156</v>
      </c>
      <c r="B920" s="828" t="s">
        <v>2157</v>
      </c>
      <c r="C920" s="830" t="s">
        <v>2158</v>
      </c>
      <c r="D920" s="6" t="s">
        <v>550</v>
      </c>
    </row>
    <row r="921" spans="1:4">
      <c r="A921" s="827" t="s">
        <v>1940</v>
      </c>
      <c r="B921" s="828" t="s">
        <v>1941</v>
      </c>
      <c r="C921" s="830" t="s">
        <v>1942</v>
      </c>
      <c r="D921" s="6" t="s">
        <v>851</v>
      </c>
    </row>
    <row r="922" spans="1:4">
      <c r="A922" s="827" t="s">
        <v>1317</v>
      </c>
      <c r="B922" s="828" t="s">
        <v>1318</v>
      </c>
      <c r="C922" s="830" t="s">
        <v>1319</v>
      </c>
      <c r="D922" s="6" t="s">
        <v>807</v>
      </c>
    </row>
    <row r="923" spans="1:4">
      <c r="A923" s="827" t="s">
        <v>1375</v>
      </c>
      <c r="B923" s="828" t="s">
        <v>1376</v>
      </c>
      <c r="C923" s="830" t="s">
        <v>1377</v>
      </c>
      <c r="D923" s="6" t="s">
        <v>807</v>
      </c>
    </row>
    <row r="924" spans="1:4">
      <c r="A924" s="827" t="s">
        <v>2159</v>
      </c>
      <c r="B924" s="828" t="s">
        <v>1538</v>
      </c>
      <c r="C924" s="828" t="s">
        <v>1539</v>
      </c>
      <c r="D924" s="6" t="s">
        <v>864</v>
      </c>
    </row>
    <row r="925" spans="1:4">
      <c r="A925" s="827" t="s">
        <v>1263</v>
      </c>
      <c r="B925" s="828" t="s">
        <v>1264</v>
      </c>
      <c r="C925" s="848" t="s">
        <v>1321</v>
      </c>
      <c r="D925" s="6" t="s">
        <v>550</v>
      </c>
    </row>
    <row r="926" spans="1:4">
      <c r="A926" s="827" t="s">
        <v>2160</v>
      </c>
      <c r="B926" s="828" t="s">
        <v>2161</v>
      </c>
      <c r="C926" s="828" t="s">
        <v>2162</v>
      </c>
      <c r="D926" s="6" t="s">
        <v>543</v>
      </c>
    </row>
    <row r="927" spans="1:4">
      <c r="A927" s="827" t="s">
        <v>1269</v>
      </c>
      <c r="B927" s="828" t="s">
        <v>1270</v>
      </c>
      <c r="C927" s="828" t="s">
        <v>1320</v>
      </c>
      <c r="D927" s="6" t="s">
        <v>550</v>
      </c>
    </row>
    <row r="928" spans="1:4">
      <c r="A928" s="827" t="s">
        <v>1317</v>
      </c>
      <c r="B928" s="828" t="s">
        <v>1274</v>
      </c>
      <c r="C928" s="828" t="s">
        <v>1322</v>
      </c>
      <c r="D928" s="6" t="s">
        <v>550</v>
      </c>
    </row>
    <row r="929" spans="1:4">
      <c r="A929" s="827" t="s">
        <v>2163</v>
      </c>
      <c r="B929" s="828" t="s">
        <v>2164</v>
      </c>
      <c r="C929" s="828" t="s">
        <v>2165</v>
      </c>
      <c r="D929" s="6" t="s">
        <v>851</v>
      </c>
    </row>
    <row r="930" spans="1:4">
      <c r="A930" s="827" t="s">
        <v>1953</v>
      </c>
      <c r="B930" s="828" t="s">
        <v>1954</v>
      </c>
      <c r="C930" s="828" t="s">
        <v>1955</v>
      </c>
      <c r="D930" s="6" t="s">
        <v>965</v>
      </c>
    </row>
    <row r="931" spans="1:4">
      <c r="A931" s="827" t="s">
        <v>1965</v>
      </c>
      <c r="B931" s="828" t="s">
        <v>1966</v>
      </c>
      <c r="C931" s="828" t="s">
        <v>1967</v>
      </c>
      <c r="D931" s="6" t="s">
        <v>965</v>
      </c>
    </row>
    <row r="932" spans="1:4">
      <c r="A932" s="827" t="s">
        <v>1971</v>
      </c>
      <c r="B932" s="828" t="s">
        <v>1972</v>
      </c>
      <c r="C932" s="828" t="s">
        <v>1973</v>
      </c>
      <c r="D932" s="6" t="s">
        <v>965</v>
      </c>
    </row>
    <row r="933" spans="1:4">
      <c r="A933" s="827" t="s">
        <v>1956</v>
      </c>
      <c r="B933" s="828" t="s">
        <v>1957</v>
      </c>
      <c r="C933" s="828" t="s">
        <v>1958</v>
      </c>
      <c r="D933" s="6" t="s">
        <v>965</v>
      </c>
    </row>
    <row r="934" spans="1:4">
      <c r="A934" s="827" t="s">
        <v>1962</v>
      </c>
      <c r="B934" s="828" t="s">
        <v>1963</v>
      </c>
      <c r="C934" s="828" t="s">
        <v>1964</v>
      </c>
      <c r="D934" s="6" t="s">
        <v>777</v>
      </c>
    </row>
    <row r="935" spans="1:4">
      <c r="A935" s="827" t="s">
        <v>2166</v>
      </c>
      <c r="B935" s="828" t="s">
        <v>2167</v>
      </c>
      <c r="C935" s="828" t="s">
        <v>2168</v>
      </c>
      <c r="D935" s="6" t="s">
        <v>550</v>
      </c>
    </row>
    <row r="936" spans="1:4">
      <c r="A936" s="827" t="s">
        <v>2169</v>
      </c>
      <c r="B936" s="828" t="s">
        <v>2170</v>
      </c>
      <c r="C936" s="828" t="s">
        <v>2171</v>
      </c>
      <c r="D936" s="6" t="s">
        <v>851</v>
      </c>
    </row>
    <row r="937" spans="1:4">
      <c r="A937" s="827" t="s">
        <v>1020</v>
      </c>
      <c r="B937" s="828" t="s">
        <v>1021</v>
      </c>
      <c r="C937" s="828" t="s">
        <v>1022</v>
      </c>
      <c r="D937" s="6" t="s">
        <v>864</v>
      </c>
    </row>
    <row r="938" spans="1:4">
      <c r="A938" s="827" t="s">
        <v>2172</v>
      </c>
      <c r="B938" s="828" t="s">
        <v>2173</v>
      </c>
      <c r="C938" s="828" t="s">
        <v>2174</v>
      </c>
      <c r="D938" s="6" t="s">
        <v>807</v>
      </c>
    </row>
    <row r="939" spans="1:4">
      <c r="A939" s="827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7" t="s">
        <v>879</v>
      </c>
      <c r="B940" s="828" t="s">
        <v>880</v>
      </c>
      <c r="C940" s="828" t="s">
        <v>881</v>
      </c>
      <c r="D940" s="6" t="s">
        <v>777</v>
      </c>
    </row>
    <row r="941" spans="1:4">
      <c r="A941" s="827" t="s">
        <v>1076</v>
      </c>
      <c r="B941" s="828" t="s">
        <v>1077</v>
      </c>
      <c r="C941" s="828" t="s">
        <v>1078</v>
      </c>
      <c r="D941" s="6" t="s">
        <v>777</v>
      </c>
    </row>
    <row r="942" spans="1:4">
      <c r="A942" s="827" t="s">
        <v>2176</v>
      </c>
      <c r="B942" s="828" t="s">
        <v>2177</v>
      </c>
      <c r="C942" s="828" t="s">
        <v>2178</v>
      </c>
      <c r="D942" s="6" t="s">
        <v>777</v>
      </c>
    </row>
    <row r="943" spans="1:4">
      <c r="A943" s="827" t="s">
        <v>887</v>
      </c>
      <c r="B943" s="828" t="s">
        <v>888</v>
      </c>
      <c r="C943" s="828" t="s">
        <v>889</v>
      </c>
      <c r="D943" s="6" t="s">
        <v>777</v>
      </c>
    </row>
    <row r="944" spans="1:4">
      <c r="A944" s="827" t="s">
        <v>1983</v>
      </c>
      <c r="B944" s="828" t="s">
        <v>1984</v>
      </c>
      <c r="C944" s="828" t="s">
        <v>1985</v>
      </c>
      <c r="D944" s="6" t="s">
        <v>807</v>
      </c>
    </row>
    <row r="945" spans="1:4">
      <c r="A945" s="827" t="s">
        <v>2179</v>
      </c>
      <c r="B945" s="828" t="s">
        <v>2180</v>
      </c>
      <c r="C945" s="828" t="s">
        <v>2181</v>
      </c>
      <c r="D945" s="6" t="s">
        <v>807</v>
      </c>
    </row>
    <row r="946" spans="1:4">
      <c r="A946" s="827" t="s">
        <v>2182</v>
      </c>
      <c r="B946" s="828" t="s">
        <v>2183</v>
      </c>
      <c r="C946" s="828" t="s">
        <v>2184</v>
      </c>
      <c r="D946" s="6" t="s">
        <v>851</v>
      </c>
    </row>
    <row r="947" spans="1:4">
      <c r="A947" s="827" t="s">
        <v>2139</v>
      </c>
      <c r="B947" s="828" t="s">
        <v>2140</v>
      </c>
      <c r="C947" s="828" t="s">
        <v>2185</v>
      </c>
      <c r="D947" s="6" t="s">
        <v>851</v>
      </c>
    </row>
    <row r="948" spans="1:4">
      <c r="A948" s="827" t="s">
        <v>631</v>
      </c>
      <c r="B948" s="828" t="s">
        <v>632</v>
      </c>
      <c r="C948" s="828" t="s">
        <v>633</v>
      </c>
      <c r="D948" s="6" t="s">
        <v>543</v>
      </c>
    </row>
    <row r="949" spans="1:4">
      <c r="A949" s="831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5" t="s">
        <v>2187</v>
      </c>
      <c r="B950" s="846" t="s">
        <v>2188</v>
      </c>
      <c r="C950" s="846" t="s">
        <v>2189</v>
      </c>
      <c r="D950" s="21" t="s">
        <v>550</v>
      </c>
    </row>
    <row r="951" spans="1:4">
      <c r="A951" s="845" t="s">
        <v>2190</v>
      </c>
      <c r="B951" s="846" t="s">
        <v>2191</v>
      </c>
      <c r="C951" s="846" t="s">
        <v>2192</v>
      </c>
      <c r="D951" s="21" t="s">
        <v>807</v>
      </c>
    </row>
    <row r="952" spans="1:4">
      <c r="A952" s="835" t="s">
        <v>2127</v>
      </c>
      <c r="B952" s="836" t="s">
        <v>2128</v>
      </c>
      <c r="C952" s="836" t="s">
        <v>2129</v>
      </c>
      <c r="D952" s="14" t="s">
        <v>807</v>
      </c>
    </row>
    <row r="953" spans="1:4">
      <c r="A953" s="837" t="s">
        <v>2193</v>
      </c>
      <c r="B953" s="881" t="s">
        <v>2194</v>
      </c>
      <c r="C953" s="881" t="s">
        <v>2195</v>
      </c>
      <c r="D953" s="13"/>
    </row>
    <row r="954" spans="1:4">
      <c r="A954" s="837" t="s">
        <v>2196</v>
      </c>
      <c r="B954" s="881" t="s">
        <v>2197</v>
      </c>
      <c r="C954" s="882" t="s">
        <v>2198</v>
      </c>
      <c r="D954" s="13"/>
    </row>
    <row r="955" spans="1:4">
      <c r="A955" s="837" t="s">
        <v>2074</v>
      </c>
      <c r="B955" s="881" t="s">
        <v>2075</v>
      </c>
      <c r="C955" s="65" t="s">
        <v>2076</v>
      </c>
      <c r="D955" s="13"/>
    </row>
    <row r="956" spans="1:4">
      <c r="A956" s="837" t="s">
        <v>2033</v>
      </c>
      <c r="B956" s="881" t="s">
        <v>2034</v>
      </c>
      <c r="C956" s="65" t="s">
        <v>2035</v>
      </c>
      <c r="D956" s="13"/>
    </row>
    <row r="957" spans="1:4" ht="15.75">
      <c r="A957" s="824" t="s">
        <v>537</v>
      </c>
      <c r="B957" s="815" t="s">
        <v>2199</v>
      </c>
      <c r="C957" s="815"/>
      <c r="D957" s="4" t="s">
        <v>1301</v>
      </c>
    </row>
    <row r="958" spans="1:4">
      <c r="A958" s="825" t="s">
        <v>4</v>
      </c>
      <c r="B958" s="826" t="s">
        <v>5</v>
      </c>
      <c r="C958" s="826" t="s">
        <v>539</v>
      </c>
      <c r="D958" s="5" t="s">
        <v>540</v>
      </c>
    </row>
    <row r="959" spans="1:4">
      <c r="A959" s="831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1" t="s">
        <v>2202</v>
      </c>
      <c r="B960" s="31" t="s">
        <v>2203</v>
      </c>
      <c r="C960" s="31" t="s">
        <v>2204</v>
      </c>
      <c r="D960" s="9"/>
    </row>
    <row r="961" spans="1:4">
      <c r="A961" s="831" t="s">
        <v>839</v>
      </c>
      <c r="B961" s="31" t="s">
        <v>840</v>
      </c>
      <c r="C961" s="31"/>
      <c r="D961" s="9" t="s">
        <v>543</v>
      </c>
    </row>
    <row r="962" spans="1:4">
      <c r="A962" s="840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1" t="s">
        <v>110</v>
      </c>
      <c r="B963" s="31" t="s">
        <v>554</v>
      </c>
      <c r="C963" s="31"/>
      <c r="D963" s="9" t="s">
        <v>543</v>
      </c>
    </row>
    <row r="964" spans="1:4">
      <c r="A964" s="831" t="s">
        <v>2206</v>
      </c>
      <c r="B964" s="31" t="s">
        <v>741</v>
      </c>
      <c r="C964" s="31"/>
      <c r="D964" s="9" t="s">
        <v>965</v>
      </c>
    </row>
    <row r="965" spans="1:4">
      <c r="A965" s="831" t="s">
        <v>595</v>
      </c>
      <c r="B965" s="31" t="s">
        <v>596</v>
      </c>
      <c r="C965" s="31"/>
      <c r="D965" s="9" t="s">
        <v>543</v>
      </c>
    </row>
    <row r="966" spans="1:4">
      <c r="A966" s="831" t="s">
        <v>684</v>
      </c>
      <c r="B966" s="31" t="s">
        <v>685</v>
      </c>
      <c r="C966" s="31"/>
      <c r="D966" s="9" t="s">
        <v>543</v>
      </c>
    </row>
    <row r="967" spans="1:4">
      <c r="A967" s="831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1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1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1" t="s">
        <v>1302</v>
      </c>
      <c r="B970" s="31" t="s">
        <v>1303</v>
      </c>
      <c r="C970" s="31"/>
      <c r="D970" s="9" t="s">
        <v>965</v>
      </c>
    </row>
    <row r="971" spans="1:4">
      <c r="A971" s="831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1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1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1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1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1" t="s">
        <v>565</v>
      </c>
      <c r="B976" s="31" t="s">
        <v>566</v>
      </c>
      <c r="C976" s="31"/>
      <c r="D976" s="9" t="s">
        <v>543</v>
      </c>
    </row>
    <row r="977" spans="1:4">
      <c r="A977" s="831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1" t="s">
        <v>249</v>
      </c>
      <c r="B978" s="31" t="s">
        <v>541</v>
      </c>
      <c r="C978" s="31"/>
      <c r="D978" s="9" t="s">
        <v>543</v>
      </c>
    </row>
    <row r="979" spans="1:4">
      <c r="A979" s="831" t="s">
        <v>1672</v>
      </c>
      <c r="B979" s="31" t="s">
        <v>1673</v>
      </c>
      <c r="C979" s="31"/>
      <c r="D979" s="9" t="s">
        <v>965</v>
      </c>
    </row>
    <row r="980" spans="1:4">
      <c r="A980" s="831" t="s">
        <v>604</v>
      </c>
      <c r="B980" s="31" t="s">
        <v>605</v>
      </c>
      <c r="C980" s="31"/>
      <c r="D980" s="9" t="s">
        <v>543</v>
      </c>
    </row>
    <row r="981" spans="1:4">
      <c r="A981" s="831" t="s">
        <v>544</v>
      </c>
      <c r="B981" s="31" t="s">
        <v>545</v>
      </c>
      <c r="C981" s="31"/>
      <c r="D981" s="9" t="s">
        <v>543</v>
      </c>
    </row>
    <row r="982" spans="1:4">
      <c r="A982" s="831" t="s">
        <v>568</v>
      </c>
      <c r="B982" s="31" t="s">
        <v>569</v>
      </c>
      <c r="C982" s="31"/>
      <c r="D982" s="9" t="s">
        <v>543</v>
      </c>
    </row>
    <row r="983" spans="1:4">
      <c r="A983" s="831" t="s">
        <v>1143</v>
      </c>
      <c r="B983" s="31" t="s">
        <v>1144</v>
      </c>
      <c r="C983" s="31"/>
      <c r="D983" s="9" t="s">
        <v>543</v>
      </c>
    </row>
    <row r="984" spans="1:4">
      <c r="A984" s="831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1" t="s">
        <v>1453</v>
      </c>
      <c r="B985" s="31" t="s">
        <v>1454</v>
      </c>
      <c r="C985" s="31"/>
      <c r="D985" s="9" t="s">
        <v>550</v>
      </c>
    </row>
    <row r="986" spans="1:4" ht="15.75">
      <c r="A986" s="824" t="s">
        <v>537</v>
      </c>
      <c r="B986" s="816" t="s">
        <v>568</v>
      </c>
      <c r="C986" s="817"/>
      <c r="D986" s="4" t="s">
        <v>686</v>
      </c>
    </row>
    <row r="987" spans="1:4">
      <c r="A987" s="825" t="s">
        <v>4</v>
      </c>
      <c r="B987" s="826" t="s">
        <v>5</v>
      </c>
      <c r="C987" s="826" t="s">
        <v>539</v>
      </c>
      <c r="D987" s="5" t="s">
        <v>540</v>
      </c>
    </row>
    <row r="988" spans="1:4">
      <c r="A988" s="831" t="s">
        <v>204</v>
      </c>
      <c r="B988" s="31" t="s">
        <v>2219</v>
      </c>
      <c r="C988" s="31" t="s">
        <v>2220</v>
      </c>
      <c r="D988" s="9"/>
    </row>
    <row r="989" spans="1:4">
      <c r="A989" s="831" t="s">
        <v>2221</v>
      </c>
      <c r="B989" s="31" t="s">
        <v>2222</v>
      </c>
      <c r="C989" s="31" t="s">
        <v>2223</v>
      </c>
      <c r="D989" s="9"/>
    </row>
    <row r="990" spans="1:4">
      <c r="A990" s="831" t="s">
        <v>2224</v>
      </c>
      <c r="B990" s="31" t="s">
        <v>2225</v>
      </c>
      <c r="C990" s="31" t="s">
        <v>2226</v>
      </c>
      <c r="D990" s="9"/>
    </row>
    <row r="991" spans="1:4">
      <c r="A991" s="831" t="s">
        <v>2227</v>
      </c>
      <c r="B991" s="31" t="s">
        <v>1274</v>
      </c>
      <c r="C991" s="31"/>
      <c r="D991" s="9"/>
    </row>
    <row r="992" spans="1:4">
      <c r="A992" s="831" t="s">
        <v>2228</v>
      </c>
      <c r="B992" s="31" t="s">
        <v>2229</v>
      </c>
      <c r="C992" s="31" t="s">
        <v>2230</v>
      </c>
      <c r="D992" s="9"/>
    </row>
    <row r="993" spans="1:4">
      <c r="A993" s="831" t="s">
        <v>2231</v>
      </c>
      <c r="B993" s="31" t="s">
        <v>2232</v>
      </c>
      <c r="C993" s="31" t="s">
        <v>2233</v>
      </c>
      <c r="D993" s="9"/>
    </row>
    <row r="994" spans="1:4">
      <c r="A994" s="831" t="s">
        <v>2234</v>
      </c>
      <c r="B994" s="31" t="s">
        <v>2235</v>
      </c>
      <c r="C994" s="31" t="s">
        <v>2236</v>
      </c>
      <c r="D994" s="9"/>
    </row>
    <row r="995" spans="1:4">
      <c r="A995" s="831" t="s">
        <v>2237</v>
      </c>
      <c r="B995" s="31" t="s">
        <v>2238</v>
      </c>
      <c r="C995" s="31" t="s">
        <v>2239</v>
      </c>
      <c r="D995" s="9"/>
    </row>
    <row r="996" spans="1:4">
      <c r="A996" s="831" t="s">
        <v>1150</v>
      </c>
      <c r="B996" s="31" t="s">
        <v>1151</v>
      </c>
      <c r="C996" s="31" t="s">
        <v>1152</v>
      </c>
      <c r="D996" s="9"/>
    </row>
    <row r="997" spans="1:4">
      <c r="A997" s="831" t="s">
        <v>2240</v>
      </c>
      <c r="B997" s="31" t="s">
        <v>2241</v>
      </c>
      <c r="C997" s="31" t="s">
        <v>2242</v>
      </c>
      <c r="D997" s="9"/>
    </row>
    <row r="998" spans="1:4">
      <c r="A998" s="831" t="s">
        <v>2243</v>
      </c>
      <c r="B998" s="31" t="s">
        <v>2244</v>
      </c>
      <c r="C998" s="31" t="s">
        <v>2245</v>
      </c>
      <c r="D998" s="9"/>
    </row>
    <row r="999" spans="1:4">
      <c r="A999" s="831" t="s">
        <v>2246</v>
      </c>
      <c r="B999" s="31" t="s">
        <v>2247</v>
      </c>
      <c r="C999" s="31" t="s">
        <v>2248</v>
      </c>
      <c r="D999" s="9"/>
    </row>
    <row r="1000" spans="1:4">
      <c r="A1000" s="831" t="s">
        <v>2249</v>
      </c>
      <c r="B1000" s="31" t="s">
        <v>2250</v>
      </c>
      <c r="C1000" s="31" t="s">
        <v>2251</v>
      </c>
      <c r="D1000" s="9"/>
    </row>
    <row r="1001" spans="1:4">
      <c r="A1001" s="831" t="s">
        <v>2252</v>
      </c>
      <c r="B1001" s="31" t="s">
        <v>2253</v>
      </c>
      <c r="C1001" s="31" t="s">
        <v>2254</v>
      </c>
      <c r="D1001" s="9"/>
    </row>
    <row r="1002" spans="1:4">
      <c r="A1002" s="831" t="s">
        <v>2255</v>
      </c>
      <c r="B1002" s="31" t="s">
        <v>2256</v>
      </c>
      <c r="C1002" s="31" t="s">
        <v>2257</v>
      </c>
      <c r="D1002" s="9"/>
    </row>
    <row r="1003" spans="1:4">
      <c r="A1003" s="831" t="s">
        <v>2258</v>
      </c>
      <c r="B1003" s="31" t="s">
        <v>2259</v>
      </c>
      <c r="C1003" s="31" t="s">
        <v>2260</v>
      </c>
      <c r="D1003" s="9"/>
    </row>
    <row r="1004" spans="1:4">
      <c r="A1004" s="831" t="s">
        <v>2261</v>
      </c>
      <c r="B1004" s="31" t="s">
        <v>2262</v>
      </c>
      <c r="C1004" s="31" t="s">
        <v>2263</v>
      </c>
      <c r="D1004" s="9"/>
    </row>
    <row r="1005" spans="1:4">
      <c r="A1005" s="831" t="s">
        <v>2264</v>
      </c>
      <c r="B1005" s="31" t="s">
        <v>2265</v>
      </c>
      <c r="C1005" s="31" t="s">
        <v>2266</v>
      </c>
      <c r="D1005" s="9"/>
    </row>
    <row r="1006" spans="1:4">
      <c r="A1006" s="831" t="s">
        <v>2267</v>
      </c>
      <c r="B1006" s="31" t="s">
        <v>682</v>
      </c>
      <c r="C1006" s="31" t="s">
        <v>682</v>
      </c>
      <c r="D1006" s="9"/>
    </row>
    <row r="1007" spans="1:4">
      <c r="A1007" s="831" t="s">
        <v>2268</v>
      </c>
      <c r="B1007" s="31" t="s">
        <v>2269</v>
      </c>
      <c r="C1007" s="31"/>
      <c r="D1007" s="9"/>
    </row>
    <row r="1008" spans="1:4">
      <c r="A1008" s="831" t="s">
        <v>1743</v>
      </c>
      <c r="B1008" s="31" t="s">
        <v>2270</v>
      </c>
      <c r="C1008" s="31"/>
      <c r="D1008" s="9"/>
    </row>
    <row r="1009" spans="1:4">
      <c r="A1009" s="831" t="s">
        <v>2271</v>
      </c>
      <c r="B1009" s="31" t="s">
        <v>2272</v>
      </c>
      <c r="C1009" s="31"/>
      <c r="D1009" s="9"/>
    </row>
    <row r="1010" spans="1:4">
      <c r="A1010" s="831" t="s">
        <v>2273</v>
      </c>
      <c r="B1010" s="31" t="s">
        <v>2274</v>
      </c>
      <c r="C1010" s="31"/>
      <c r="D1010" s="9"/>
    </row>
    <row r="1011" spans="1:4">
      <c r="A1011" s="831" t="s">
        <v>2275</v>
      </c>
      <c r="B1011" s="31" t="s">
        <v>682</v>
      </c>
      <c r="C1011" s="31" t="s">
        <v>682</v>
      </c>
      <c r="D1011" s="9"/>
    </row>
    <row r="1012" spans="1:4">
      <c r="A1012" s="831" t="s">
        <v>2276</v>
      </c>
      <c r="B1012" s="31" t="s">
        <v>2277</v>
      </c>
      <c r="C1012" s="31" t="s">
        <v>2278</v>
      </c>
      <c r="D1012" s="9"/>
    </row>
    <row r="1013" spans="1:4">
      <c r="A1013" s="831" t="s">
        <v>2279</v>
      </c>
      <c r="B1013" s="31" t="s">
        <v>2280</v>
      </c>
      <c r="C1013" s="31" t="s">
        <v>2281</v>
      </c>
      <c r="D1013" s="9"/>
    </row>
    <row r="1014" spans="1:4">
      <c r="A1014" s="831" t="s">
        <v>2282</v>
      </c>
      <c r="B1014" s="31" t="s">
        <v>2283</v>
      </c>
      <c r="C1014" s="31" t="s">
        <v>2284</v>
      </c>
      <c r="D1014" s="9"/>
    </row>
    <row r="1015" spans="1:4">
      <c r="A1015" s="831" t="s">
        <v>2285</v>
      </c>
      <c r="B1015" s="31" t="s">
        <v>2286</v>
      </c>
      <c r="C1015" s="31" t="s">
        <v>2287</v>
      </c>
      <c r="D1015" s="9"/>
    </row>
    <row r="1016" spans="1:4">
      <c r="A1016" s="831" t="s">
        <v>2288</v>
      </c>
      <c r="B1016" s="31" t="s">
        <v>2289</v>
      </c>
      <c r="C1016" s="31" t="s">
        <v>2290</v>
      </c>
      <c r="D1016" s="9"/>
    </row>
    <row r="1017" spans="1:4">
      <c r="A1017" s="831" t="s">
        <v>2291</v>
      </c>
      <c r="B1017" s="31" t="s">
        <v>2292</v>
      </c>
      <c r="C1017" s="31" t="s">
        <v>2293</v>
      </c>
      <c r="D1017" s="9"/>
    </row>
    <row r="1018" spans="1:4">
      <c r="A1018" s="831" t="s">
        <v>2294</v>
      </c>
      <c r="B1018" s="31" t="s">
        <v>2295</v>
      </c>
      <c r="C1018" s="31" t="s">
        <v>2296</v>
      </c>
      <c r="D1018" s="9"/>
    </row>
    <row r="1019" spans="1:4">
      <c r="A1019" s="831" t="s">
        <v>2297</v>
      </c>
      <c r="B1019" s="31" t="s">
        <v>2298</v>
      </c>
      <c r="C1019" s="31" t="s">
        <v>2299</v>
      </c>
      <c r="D1019" s="9"/>
    </row>
    <row r="1020" spans="1:4">
      <c r="A1020" s="831" t="s">
        <v>2300</v>
      </c>
      <c r="B1020" s="31" t="s">
        <v>2301</v>
      </c>
      <c r="C1020" s="31" t="s">
        <v>2302</v>
      </c>
      <c r="D1020" s="9"/>
    </row>
    <row r="1021" spans="1:4">
      <c r="A1021" s="831" t="s">
        <v>2303</v>
      </c>
      <c r="B1021" s="31" t="s">
        <v>2304</v>
      </c>
      <c r="C1021" s="31" t="s">
        <v>2305</v>
      </c>
      <c r="D1021" s="9"/>
    </row>
    <row r="1022" spans="1:4">
      <c r="A1022" s="831" t="s">
        <v>2306</v>
      </c>
      <c r="B1022" s="31" t="s">
        <v>2307</v>
      </c>
      <c r="C1022" s="31" t="s">
        <v>2308</v>
      </c>
      <c r="D1022" s="9"/>
    </row>
    <row r="1023" spans="1:4">
      <c r="A1023" s="831" t="s">
        <v>1526</v>
      </c>
      <c r="B1023" s="31" t="s">
        <v>1527</v>
      </c>
      <c r="C1023" s="31"/>
      <c r="D1023" s="9"/>
    </row>
    <row r="1024" spans="1:4">
      <c r="A1024" s="831" t="s">
        <v>2309</v>
      </c>
      <c r="B1024" s="31" t="s">
        <v>2310</v>
      </c>
      <c r="C1024" s="31" t="s">
        <v>2311</v>
      </c>
      <c r="D1024" s="9"/>
    </row>
    <row r="1025" spans="1:4">
      <c r="A1025" s="831" t="s">
        <v>2312</v>
      </c>
      <c r="B1025" s="31" t="s">
        <v>2313</v>
      </c>
      <c r="C1025" s="31" t="s">
        <v>2314</v>
      </c>
      <c r="D1025" s="9"/>
    </row>
    <row r="1026" spans="1:4">
      <c r="A1026" s="831" t="s">
        <v>2315</v>
      </c>
      <c r="B1026" s="31" t="s">
        <v>1411</v>
      </c>
      <c r="C1026" s="31" t="s">
        <v>2316</v>
      </c>
      <c r="D1026" s="9"/>
    </row>
    <row r="1027" spans="1:4">
      <c r="A1027" s="831" t="s">
        <v>2317</v>
      </c>
      <c r="B1027" s="31" t="s">
        <v>2318</v>
      </c>
      <c r="C1027" s="31"/>
      <c r="D1027" s="9"/>
    </row>
    <row r="1028" spans="1:4">
      <c r="A1028" s="831" t="s">
        <v>2319</v>
      </c>
      <c r="B1028" s="31" t="s">
        <v>2320</v>
      </c>
      <c r="C1028" s="31"/>
      <c r="D1028" s="9"/>
    </row>
    <row r="1029" spans="1:4">
      <c r="A1029" s="831" t="s">
        <v>2321</v>
      </c>
      <c r="B1029" s="31" t="s">
        <v>2322</v>
      </c>
      <c r="C1029" s="31" t="s">
        <v>2323</v>
      </c>
      <c r="D1029" s="9"/>
    </row>
    <row r="1030" spans="1:4">
      <c r="A1030" s="831" t="s">
        <v>2324</v>
      </c>
      <c r="B1030" s="31" t="s">
        <v>2325</v>
      </c>
      <c r="C1030" s="31" t="s">
        <v>2326</v>
      </c>
      <c r="D1030" s="9"/>
    </row>
    <row r="1031" spans="1:4">
      <c r="A1031" s="831" t="s">
        <v>207</v>
      </c>
      <c r="B1031" s="31" t="s">
        <v>2327</v>
      </c>
      <c r="C1031" s="31" t="s">
        <v>2328</v>
      </c>
      <c r="D1031" s="9"/>
    </row>
    <row r="1032" spans="1:4">
      <c r="A1032" s="831" t="s">
        <v>2329</v>
      </c>
      <c r="B1032" s="31" t="s">
        <v>2330</v>
      </c>
      <c r="C1032" s="31" t="s">
        <v>2331</v>
      </c>
      <c r="D1032" s="9"/>
    </row>
    <row r="1033" spans="1:4">
      <c r="A1033" s="831" t="s">
        <v>2332</v>
      </c>
      <c r="B1033" s="31" t="s">
        <v>2333</v>
      </c>
      <c r="C1033" s="31" t="s">
        <v>2334</v>
      </c>
      <c r="D1033" s="9"/>
    </row>
    <row r="1034" spans="1:4">
      <c r="A1034" s="831" t="s">
        <v>2335</v>
      </c>
      <c r="B1034" s="31" t="s">
        <v>2336</v>
      </c>
      <c r="C1034" s="31" t="s">
        <v>2337</v>
      </c>
      <c r="D1034" s="9"/>
    </row>
    <row r="1035" spans="1:4">
      <c r="A1035" s="831" t="s">
        <v>2338</v>
      </c>
      <c r="B1035" s="31" t="s">
        <v>2339</v>
      </c>
      <c r="C1035" s="31" t="s">
        <v>2340</v>
      </c>
      <c r="D1035" s="9"/>
    </row>
    <row r="1036" spans="1:4">
      <c r="A1036" s="831" t="s">
        <v>205</v>
      </c>
      <c r="B1036" s="31" t="s">
        <v>2341</v>
      </c>
      <c r="C1036" s="31" t="s">
        <v>2342</v>
      </c>
      <c r="D1036" s="9"/>
    </row>
    <row r="1037" spans="1:4" ht="15">
      <c r="A1037" s="831" t="s">
        <v>2343</v>
      </c>
      <c r="B1037" s="48" t="s">
        <v>2344</v>
      </c>
      <c r="C1037" s="48" t="s">
        <v>2345</v>
      </c>
      <c r="D1037" s="9"/>
    </row>
    <row r="1038" spans="1:4">
      <c r="A1038" s="831" t="s">
        <v>2315</v>
      </c>
      <c r="B1038" s="31" t="s">
        <v>1411</v>
      </c>
      <c r="C1038" s="31" t="s">
        <v>2316</v>
      </c>
      <c r="D1038" s="9"/>
    </row>
    <row r="1039" spans="1:4" ht="15">
      <c r="A1039" s="831" t="s">
        <v>2346</v>
      </c>
      <c r="B1039" s="31" t="s">
        <v>2347</v>
      </c>
      <c r="C1039" s="48" t="s">
        <v>2348</v>
      </c>
      <c r="D1039" s="9"/>
    </row>
    <row r="1040" spans="1:4" ht="15">
      <c r="A1040" s="831" t="s">
        <v>2349</v>
      </c>
      <c r="B1040" s="31" t="s">
        <v>2350</v>
      </c>
      <c r="C1040" s="48" t="s">
        <v>2351</v>
      </c>
      <c r="D1040" s="9"/>
    </row>
    <row r="1041" spans="1:4" ht="15">
      <c r="A1041" s="831" t="s">
        <v>2352</v>
      </c>
      <c r="B1041" s="31" t="s">
        <v>2353</v>
      </c>
      <c r="C1041" s="48" t="s">
        <v>2354</v>
      </c>
      <c r="D1041" s="9"/>
    </row>
    <row r="1042" spans="1:4" ht="15.75">
      <c r="A1042" s="824" t="s">
        <v>537</v>
      </c>
      <c r="B1042" s="815" t="s">
        <v>887</v>
      </c>
      <c r="C1042" s="815"/>
      <c r="D1042" s="4" t="s">
        <v>1301</v>
      </c>
    </row>
    <row r="1043" spans="1:4">
      <c r="A1043" s="825" t="s">
        <v>4</v>
      </c>
      <c r="B1043" s="826" t="s">
        <v>5</v>
      </c>
      <c r="C1043" s="826" t="s">
        <v>539</v>
      </c>
      <c r="D1043" s="5" t="s">
        <v>540</v>
      </c>
    </row>
    <row r="1044" spans="1:4">
      <c r="A1044" s="831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1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1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1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1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1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1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1" t="s">
        <v>2375</v>
      </c>
      <c r="B1051" s="31" t="s">
        <v>2376</v>
      </c>
      <c r="C1051" s="883" t="s">
        <v>2377</v>
      </c>
      <c r="D1051" s="9" t="s">
        <v>689</v>
      </c>
    </row>
    <row r="1052" spans="1:4">
      <c r="A1052" s="831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1" t="s">
        <v>2382</v>
      </c>
      <c r="B1053" s="31" t="s">
        <v>2383</v>
      </c>
      <c r="C1053" s="48" t="s">
        <v>2384</v>
      </c>
      <c r="D1053" s="9"/>
    </row>
    <row r="1054" spans="1:4">
      <c r="A1054" s="831"/>
      <c r="B1054" s="31"/>
      <c r="C1054" s="31"/>
      <c r="D1054" s="9"/>
    </row>
    <row r="1055" spans="1:4">
      <c r="A1055" s="831"/>
      <c r="B1055" s="31"/>
      <c r="C1055" s="31"/>
      <c r="D1055" s="9"/>
    </row>
    <row r="1056" spans="1:4" ht="15.75">
      <c r="A1056" s="824" t="s">
        <v>537</v>
      </c>
      <c r="B1056" s="815" t="s">
        <v>442</v>
      </c>
      <c r="C1056" s="815"/>
      <c r="D1056" s="4" t="s">
        <v>1301</v>
      </c>
    </row>
    <row r="1057" spans="1:4">
      <c r="A1057" s="825" t="s">
        <v>4</v>
      </c>
      <c r="B1057" s="826" t="s">
        <v>5</v>
      </c>
      <c r="C1057" s="826" t="s">
        <v>539</v>
      </c>
      <c r="D1057" s="5" t="s">
        <v>540</v>
      </c>
    </row>
    <row r="1058" spans="1:4">
      <c r="A1058" s="831" t="s">
        <v>2385</v>
      </c>
      <c r="B1058" s="31" t="s">
        <v>2386</v>
      </c>
      <c r="C1058" s="31" t="s">
        <v>2387</v>
      </c>
      <c r="D1058" s="9"/>
    </row>
    <row r="1059" spans="1:4">
      <c r="A1059" s="831" t="s">
        <v>2388</v>
      </c>
      <c r="B1059" s="31" t="s">
        <v>2389</v>
      </c>
      <c r="C1059" s="31" t="s">
        <v>2390</v>
      </c>
      <c r="D1059" s="9"/>
    </row>
    <row r="1060" spans="1:4">
      <c r="A1060" s="831" t="s">
        <v>2391</v>
      </c>
      <c r="B1060" s="31" t="s">
        <v>2392</v>
      </c>
      <c r="C1060" s="31" t="s">
        <v>2393</v>
      </c>
      <c r="D1060" s="9"/>
    </row>
    <row r="1061" spans="1:4">
      <c r="A1061" s="831" t="s">
        <v>2394</v>
      </c>
      <c r="B1061" s="31" t="s">
        <v>2395</v>
      </c>
      <c r="C1061" s="31" t="s">
        <v>2396</v>
      </c>
      <c r="D1061" s="9"/>
    </row>
    <row r="1062" spans="1:4">
      <c r="A1062" s="831" t="s">
        <v>2397</v>
      </c>
      <c r="B1062" s="31" t="s">
        <v>2398</v>
      </c>
      <c r="C1062" s="31" t="s">
        <v>2399</v>
      </c>
      <c r="D1062" s="9"/>
    </row>
    <row r="1063" spans="1:4">
      <c r="A1063" s="831" t="s">
        <v>2400</v>
      </c>
      <c r="B1063" s="31" t="s">
        <v>2401</v>
      </c>
      <c r="C1063" s="31" t="s">
        <v>2402</v>
      </c>
      <c r="D1063" s="9"/>
    </row>
    <row r="1064" spans="1:4">
      <c r="A1064" s="831" t="s">
        <v>2403</v>
      </c>
      <c r="B1064" s="31" t="s">
        <v>2404</v>
      </c>
      <c r="C1064" s="31" t="s">
        <v>2405</v>
      </c>
      <c r="D1064" s="9"/>
    </row>
    <row r="1065" spans="1:4">
      <c r="A1065" s="831" t="s">
        <v>2406</v>
      </c>
      <c r="B1065" s="31" t="s">
        <v>2407</v>
      </c>
      <c r="C1065" s="31" t="s">
        <v>2408</v>
      </c>
      <c r="D1065" s="9"/>
    </row>
    <row r="1066" spans="1:4">
      <c r="A1066" s="831" t="s">
        <v>2409</v>
      </c>
      <c r="B1066" s="31" t="s">
        <v>2410</v>
      </c>
      <c r="C1066" s="31" t="s">
        <v>2411</v>
      </c>
      <c r="D1066" s="9"/>
    </row>
    <row r="1067" spans="1:4">
      <c r="A1067" s="831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4" t="s">
        <v>2415</v>
      </c>
    </row>
    <row r="1074" spans="1:4">
      <c r="A1074" s="2" t="s">
        <v>2416</v>
      </c>
      <c r="B1074" s="884" t="s">
        <v>2417</v>
      </c>
    </row>
    <row r="1075" spans="1:4" ht="15">
      <c r="A1075" s="2" t="s">
        <v>2418</v>
      </c>
      <c r="B1075" s="884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5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6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7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2" t="s">
        <v>2869</v>
      </c>
      <c r="C1270" s="61" t="s">
        <v>2870</v>
      </c>
    </row>
    <row r="1271" spans="1:4">
      <c r="A1271" s="2" t="s">
        <v>2872</v>
      </c>
      <c r="B1271" s="842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2" t="s">
        <v>29</v>
      </c>
    </row>
    <row r="1273" spans="1:4">
      <c r="A1273" s="2" t="s">
        <v>2876</v>
      </c>
      <c r="B1273" s="888" t="s">
        <v>2877</v>
      </c>
    </row>
    <row r="1274" spans="1:4">
      <c r="A1274" s="2" t="s">
        <v>2878</v>
      </c>
      <c r="B1274" s="888" t="s">
        <v>2879</v>
      </c>
    </row>
    <row r="1275" spans="1:4">
      <c r="A1275" s="2" t="s">
        <v>2880</v>
      </c>
      <c r="B1275" s="889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89" t="s">
        <v>2939</v>
      </c>
      <c r="C1302" s="2" t="s">
        <v>29</v>
      </c>
    </row>
    <row r="1303" spans="1:3">
      <c r="A1303" s="61" t="s">
        <v>2940</v>
      </c>
      <c r="B1303" s="888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89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0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1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1" t="s">
        <v>3038</v>
      </c>
      <c r="C1352" s="892" t="s">
        <v>29</v>
      </c>
    </row>
    <row r="1353" spans="1:3">
      <c r="A1353" s="2" t="s">
        <v>284</v>
      </c>
      <c r="B1353" s="2" t="s">
        <v>3039</v>
      </c>
      <c r="C1353" s="892" t="s">
        <v>29</v>
      </c>
    </row>
    <row r="1354" spans="1:3">
      <c r="A1354" s="61" t="s">
        <v>3040</v>
      </c>
      <c r="B1354" s="50" t="s">
        <v>3041</v>
      </c>
      <c r="C1354" s="892" t="s">
        <v>29</v>
      </c>
    </row>
    <row r="1355" spans="1:3">
      <c r="A1355" s="61" t="s">
        <v>385</v>
      </c>
      <c r="B1355" s="50" t="s">
        <v>3042</v>
      </c>
      <c r="C1355" s="892" t="s">
        <v>29</v>
      </c>
    </row>
    <row r="1356" spans="1:3">
      <c r="A1356" s="61" t="s">
        <v>383</v>
      </c>
      <c r="B1356" s="50" t="s">
        <v>3043</v>
      </c>
      <c r="C1356" s="892" t="s">
        <v>29</v>
      </c>
    </row>
    <row r="1357" spans="1:3">
      <c r="A1357" s="61" t="s">
        <v>3521</v>
      </c>
      <c r="B1357" s="50" t="s">
        <v>3044</v>
      </c>
      <c r="C1357" s="892" t="s">
        <v>29</v>
      </c>
    </row>
    <row r="1358" spans="1:3">
      <c r="A1358" s="61" t="s">
        <v>380</v>
      </c>
      <c r="B1358" s="50" t="s">
        <v>3038</v>
      </c>
      <c r="C1358" s="892" t="s">
        <v>29</v>
      </c>
    </row>
    <row r="1359" spans="1:3">
      <c r="A1359" s="61" t="s">
        <v>393</v>
      </c>
      <c r="B1359" s="50" t="s">
        <v>3045</v>
      </c>
      <c r="C1359" s="892" t="s">
        <v>29</v>
      </c>
    </row>
    <row r="1360" spans="1:3">
      <c r="A1360" s="61" t="s">
        <v>395</v>
      </c>
      <c r="B1360" s="50" t="s">
        <v>3046</v>
      </c>
      <c r="C1360" s="892" t="s">
        <v>29</v>
      </c>
    </row>
    <row r="1361" spans="1:4">
      <c r="A1361" s="61" t="s">
        <v>396</v>
      </c>
      <c r="B1361" s="50" t="s">
        <v>3047</v>
      </c>
      <c r="C1361" s="892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2" t="s">
        <v>29</v>
      </c>
    </row>
    <row r="1363" spans="1:4" ht="15.75">
      <c r="A1363" s="893" t="s">
        <v>298</v>
      </c>
      <c r="B1363" s="894" t="s">
        <v>3049</v>
      </c>
      <c r="C1363" s="892" t="s">
        <v>29</v>
      </c>
    </row>
    <row r="1364" spans="1:4" ht="15.75">
      <c r="A1364" s="893" t="s">
        <v>300</v>
      </c>
      <c r="B1364" s="894" t="s">
        <v>3050</v>
      </c>
      <c r="C1364" s="892" t="s">
        <v>29</v>
      </c>
    </row>
    <row r="1365" spans="1:4" ht="15.75">
      <c r="A1365" s="895" t="s">
        <v>301</v>
      </c>
      <c r="B1365" s="894" t="s">
        <v>3051</v>
      </c>
      <c r="C1365" s="892" t="s">
        <v>2871</v>
      </c>
    </row>
    <row r="1366" spans="1:4" ht="14.25">
      <c r="A1366" s="896" t="s">
        <v>284</v>
      </c>
      <c r="B1366" s="894" t="s">
        <v>3039</v>
      </c>
      <c r="C1366" s="892" t="s">
        <v>29</v>
      </c>
    </row>
    <row r="1367" spans="1:4" ht="14.25">
      <c r="A1367" s="896" t="s">
        <v>3052</v>
      </c>
      <c r="B1367" s="894" t="s">
        <v>3053</v>
      </c>
      <c r="C1367" s="892" t="s">
        <v>29</v>
      </c>
    </row>
    <row r="1368" spans="1:4" ht="14.25">
      <c r="A1368" s="896" t="s">
        <v>3054</v>
      </c>
      <c r="B1368" s="894" t="s">
        <v>3055</v>
      </c>
      <c r="C1368" s="892" t="s">
        <v>29</v>
      </c>
    </row>
    <row r="1369" spans="1:4" ht="15">
      <c r="A1369" s="61" t="s">
        <v>349</v>
      </c>
      <c r="B1369" s="897" t="s">
        <v>3056</v>
      </c>
      <c r="C1369" s="892" t="s">
        <v>3331</v>
      </c>
    </row>
    <row r="1370" spans="1:4" ht="15">
      <c r="A1370" s="61" t="s">
        <v>351</v>
      </c>
      <c r="B1370" s="897" t="s">
        <v>3057</v>
      </c>
      <c r="C1370" s="892" t="s">
        <v>3329</v>
      </c>
    </row>
    <row r="1371" spans="1:4" ht="15">
      <c r="A1371" s="61" t="s">
        <v>353</v>
      </c>
      <c r="B1371" s="897" t="s">
        <v>3058</v>
      </c>
      <c r="C1371" s="892" t="s">
        <v>3330</v>
      </c>
    </row>
    <row r="1372" spans="1:4" ht="15">
      <c r="A1372" s="61"/>
      <c r="B1372" s="897"/>
      <c r="C1372" s="892" t="s">
        <v>29</v>
      </c>
    </row>
    <row r="1373" spans="1:4" ht="15">
      <c r="A1373" s="61" t="s">
        <v>356</v>
      </c>
      <c r="B1373" s="897" t="s">
        <v>4428</v>
      </c>
      <c r="C1373" s="892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2" t="s">
        <v>29</v>
      </c>
    </row>
    <row r="1376" spans="1:4">
      <c r="A1376" s="61" t="s">
        <v>3062</v>
      </c>
      <c r="B1376" s="2" t="s">
        <v>2907</v>
      </c>
      <c r="C1376" s="892" t="s">
        <v>29</v>
      </c>
    </row>
    <row r="1377" spans="1:3">
      <c r="A1377" s="2" t="s">
        <v>3063</v>
      </c>
      <c r="B1377" s="2" t="s">
        <v>3064</v>
      </c>
      <c r="C1377" s="892" t="s">
        <v>29</v>
      </c>
    </row>
    <row r="1378" spans="1:3">
      <c r="A1378" s="61" t="s">
        <v>3065</v>
      </c>
      <c r="B1378" s="50" t="s">
        <v>2825</v>
      </c>
      <c r="C1378" s="892" t="s">
        <v>29</v>
      </c>
    </row>
    <row r="1379" spans="1:3">
      <c r="A1379" s="68" t="s">
        <v>3066</v>
      </c>
      <c r="B1379" s="69" t="s">
        <v>3067</v>
      </c>
      <c r="C1379" s="892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8" t="s">
        <v>3070</v>
      </c>
      <c r="B1381" s="899" t="s">
        <v>2869</v>
      </c>
      <c r="C1381" s="900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1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8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1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2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8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3" t="s">
        <v>3829</v>
      </c>
    </row>
    <row r="1498" spans="1:3">
      <c r="A1498" s="61" t="s">
        <v>3344</v>
      </c>
      <c r="B1498" s="50" t="s">
        <v>3345</v>
      </c>
      <c r="C1498" s="61" t="s">
        <v>4553</v>
      </c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4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5" t="s">
        <v>3453</v>
      </c>
      <c r="B1556" s="884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6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6" t="s">
        <v>3479</v>
      </c>
      <c r="B1573" s="50" t="s">
        <v>3480</v>
      </c>
      <c r="C1573" s="61"/>
    </row>
    <row r="1574" spans="1:3" ht="15.75">
      <c r="A1574" s="906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1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7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8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4463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2" t="s">
        <v>3662</v>
      </c>
      <c r="B1647" s="832" t="s">
        <v>3663</v>
      </c>
      <c r="C1647" s="832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09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0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8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1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1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2" t="s">
        <v>4148</v>
      </c>
      <c r="B1914" s="912" t="s">
        <v>1538</v>
      </c>
      <c r="C1914" s="61" t="s">
        <v>29</v>
      </c>
    </row>
    <row r="1915" spans="1:3">
      <c r="A1915" s="373" t="s">
        <v>1529</v>
      </c>
      <c r="B1915" s="912" t="s">
        <v>4145</v>
      </c>
      <c r="C1915" s="61" t="s">
        <v>29</v>
      </c>
    </row>
    <row r="1916" spans="1:3">
      <c r="A1916" s="373" t="s">
        <v>4149</v>
      </c>
      <c r="B1916" s="912" t="s">
        <v>4146</v>
      </c>
    </row>
    <row r="1917" spans="1:3">
      <c r="A1917" s="373" t="s">
        <v>27</v>
      </c>
      <c r="B1917" s="912" t="s">
        <v>27</v>
      </c>
      <c r="C1917" s="61" t="s">
        <v>2871</v>
      </c>
    </row>
    <row r="1918" spans="1:3">
      <c r="A1918" s="373" t="s">
        <v>4150</v>
      </c>
      <c r="B1918" s="912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3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799" t="s">
        <v>4304</v>
      </c>
      <c r="B1993" s="800" t="s">
        <v>4305</v>
      </c>
      <c r="C1993" s="799"/>
    </row>
    <row r="1994" spans="1:4">
      <c r="A1994" s="799" t="s">
        <v>4191</v>
      </c>
      <c r="B1994" s="800" t="s">
        <v>796</v>
      </c>
      <c r="C1994" s="799" t="s">
        <v>797</v>
      </c>
    </row>
    <row r="1995" spans="1:4">
      <c r="A1995" s="799" t="s">
        <v>4306</v>
      </c>
      <c r="B1995" s="800" t="s">
        <v>4307</v>
      </c>
      <c r="C1995" s="799"/>
    </row>
    <row r="1996" spans="1:4">
      <c r="A1996" s="799" t="s">
        <v>4308</v>
      </c>
      <c r="B1996" s="800" t="s">
        <v>4309</v>
      </c>
      <c r="C1996" s="799"/>
    </row>
    <row r="1997" spans="1:4">
      <c r="A1997" s="799" t="s">
        <v>3864</v>
      </c>
      <c r="B1997" s="800" t="s">
        <v>3462</v>
      </c>
      <c r="C1997" s="799" t="s">
        <v>3463</v>
      </c>
    </row>
    <row r="1998" spans="1:4">
      <c r="A1998" s="799" t="s">
        <v>3079</v>
      </c>
      <c r="B1998" s="800" t="s">
        <v>3078</v>
      </c>
      <c r="C1998" s="799" t="s">
        <v>4310</v>
      </c>
    </row>
    <row r="1999" spans="1:4">
      <c r="A1999" s="799" t="s">
        <v>4311</v>
      </c>
      <c r="B1999" s="800" t="s">
        <v>4312</v>
      </c>
      <c r="C1999" s="799" t="s">
        <v>29</v>
      </c>
    </row>
    <row r="2000" spans="1:4">
      <c r="A2000" s="799" t="s">
        <v>4315</v>
      </c>
      <c r="B2000" s="800" t="s">
        <v>4316</v>
      </c>
      <c r="C2000" s="799" t="s">
        <v>29</v>
      </c>
    </row>
    <row r="2001" spans="1:3">
      <c r="A2001" s="799" t="s">
        <v>4317</v>
      </c>
      <c r="B2001" s="800" t="s">
        <v>4318</v>
      </c>
      <c r="C2001" s="799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4425</v>
      </c>
      <c r="B2021" s="61" t="s">
        <v>4619</v>
      </c>
      <c r="C2021" s="61" t="s">
        <v>29</v>
      </c>
    </row>
    <row r="2022" spans="1:3">
      <c r="A2022" s="2" t="s">
        <v>4375</v>
      </c>
      <c r="B2022" s="2" t="s">
        <v>4116</v>
      </c>
    </row>
    <row r="2023" spans="1:3">
      <c r="A2023" s="2" t="s">
        <v>4377</v>
      </c>
      <c r="B2023" s="2" t="s">
        <v>4376</v>
      </c>
    </row>
    <row r="2024" spans="1:3">
      <c r="A2024" s="2" t="s">
        <v>4378</v>
      </c>
      <c r="B2024" s="2" t="s">
        <v>4379</v>
      </c>
      <c r="C2024" s="2" t="s">
        <v>29</v>
      </c>
    </row>
    <row r="2025" spans="1:3">
      <c r="A2025" s="373" t="s">
        <v>4380</v>
      </c>
      <c r="B2025" s="374" t="s">
        <v>4381</v>
      </c>
      <c r="C2025" s="373" t="s">
        <v>29</v>
      </c>
    </row>
    <row r="2026" spans="1:3">
      <c r="A2026" s="373" t="s">
        <v>4382</v>
      </c>
      <c r="B2026" s="374" t="s">
        <v>3498</v>
      </c>
      <c r="C2026" s="373" t="s">
        <v>29</v>
      </c>
    </row>
    <row r="2027" spans="1:3">
      <c r="A2027" s="373" t="s">
        <v>4383</v>
      </c>
      <c r="B2027" s="374" t="s">
        <v>4384</v>
      </c>
      <c r="C2027" s="2" t="s">
        <v>29</v>
      </c>
    </row>
    <row r="2028" spans="1:3">
      <c r="A2028" s="373" t="s">
        <v>346</v>
      </c>
      <c r="B2028" s="374" t="s">
        <v>4385</v>
      </c>
      <c r="C2028" s="373" t="s">
        <v>29</v>
      </c>
    </row>
    <row r="2029" spans="1:3">
      <c r="A2029" s="2" t="s">
        <v>4386</v>
      </c>
      <c r="B2029" s="2" t="s">
        <v>4379</v>
      </c>
      <c r="C2029" s="61" t="s">
        <v>29</v>
      </c>
    </row>
    <row r="2030" spans="1:3">
      <c r="A2030" s="2" t="s">
        <v>4389</v>
      </c>
      <c r="B2030" s="2" t="s">
        <v>4316</v>
      </c>
      <c r="C2030" s="2" t="s">
        <v>29</v>
      </c>
    </row>
    <row r="2031" spans="1:3">
      <c r="A2031" s="2" t="s">
        <v>4390</v>
      </c>
      <c r="B2031" s="2" t="s">
        <v>4332</v>
      </c>
      <c r="C2031" s="2" t="s">
        <v>29</v>
      </c>
    </row>
    <row r="2032" spans="1:3">
      <c r="A2032" s="2" t="s">
        <v>4391</v>
      </c>
      <c r="B2032" s="2" t="s">
        <v>4392</v>
      </c>
      <c r="C2032" s="2" t="s">
        <v>29</v>
      </c>
    </row>
    <row r="2033" spans="1:3">
      <c r="A2033" t="s">
        <v>4398</v>
      </c>
      <c r="B2033" t="s">
        <v>4399</v>
      </c>
      <c r="C2033" t="s">
        <v>29</v>
      </c>
    </row>
    <row r="2034" spans="1:3">
      <c r="A2034" t="s">
        <v>4400</v>
      </c>
      <c r="B2034" t="s">
        <v>2486</v>
      </c>
      <c r="C2034" t="s">
        <v>29</v>
      </c>
    </row>
    <row r="2035" spans="1:3">
      <c r="A2035" s="2" t="s">
        <v>4401</v>
      </c>
      <c r="B2035" s="2" t="s">
        <v>4402</v>
      </c>
    </row>
    <row r="2036" spans="1:3">
      <c r="A2036" s="373" t="s">
        <v>4403</v>
      </c>
      <c r="B2036" s="374" t="s">
        <v>4404</v>
      </c>
      <c r="C2036" s="373" t="s">
        <v>29</v>
      </c>
    </row>
    <row r="2037" spans="1:3">
      <c r="A2037" s="2" t="s">
        <v>4406</v>
      </c>
      <c r="B2037" s="2" t="s">
        <v>4407</v>
      </c>
      <c r="C2037" s="2" t="s">
        <v>29</v>
      </c>
    </row>
    <row r="2038" spans="1:3">
      <c r="A2038" t="s">
        <v>4408</v>
      </c>
      <c r="B2038" t="s">
        <v>4409</v>
      </c>
      <c r="C2038" t="s">
        <v>29</v>
      </c>
    </row>
    <row r="2039" spans="1:3">
      <c r="A2039" s="373" t="s">
        <v>4410</v>
      </c>
      <c r="B2039" s="374" t="s">
        <v>4411</v>
      </c>
      <c r="C2039" s="373" t="s">
        <v>29</v>
      </c>
    </row>
    <row r="2040" spans="1:3">
      <c r="A2040" s="373" t="s">
        <v>4412</v>
      </c>
      <c r="B2040" s="374" t="s">
        <v>4413</v>
      </c>
      <c r="C2040" s="373" t="s">
        <v>29</v>
      </c>
    </row>
    <row r="2041" spans="1:3">
      <c r="A2041" s="373" t="s">
        <v>4400</v>
      </c>
      <c r="B2041" s="374" t="s">
        <v>2486</v>
      </c>
      <c r="C2041" s="373" t="s">
        <v>4420</v>
      </c>
    </row>
    <row r="2042" spans="1:3">
      <c r="A2042" s="373" t="s">
        <v>4401</v>
      </c>
      <c r="B2042" s="374" t="s">
        <v>4402</v>
      </c>
      <c r="C2042" s="373" t="s">
        <v>29</v>
      </c>
    </row>
    <row r="2043" spans="1:3">
      <c r="A2043" s="373" t="s">
        <v>4403</v>
      </c>
      <c r="B2043" s="374" t="s">
        <v>4404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4410</v>
      </c>
      <c r="B2045" s="374" t="s">
        <v>4411</v>
      </c>
      <c r="C2045" s="373" t="s">
        <v>29</v>
      </c>
    </row>
    <row r="2046" spans="1:3">
      <c r="A2046" s="373" t="s">
        <v>4421</v>
      </c>
      <c r="B2046" s="374" t="s">
        <v>4422</v>
      </c>
      <c r="C2046" s="373" t="s">
        <v>29</v>
      </c>
    </row>
    <row r="2047" spans="1:3">
      <c r="A2047" s="373" t="s">
        <v>4423</v>
      </c>
      <c r="B2047" s="374" t="s">
        <v>4424</v>
      </c>
      <c r="C2047" s="373" t="s">
        <v>29</v>
      </c>
    </row>
    <row r="2048" spans="1:3">
      <c r="A2048" s="373" t="s">
        <v>4401</v>
      </c>
      <c r="B2048" s="374" t="s">
        <v>4402</v>
      </c>
      <c r="C2048" s="373" t="s">
        <v>29</v>
      </c>
    </row>
    <row r="2049" spans="1:3">
      <c r="A2049" s="373" t="s">
        <v>4403</v>
      </c>
      <c r="B2049" s="374" t="s">
        <v>4404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4410</v>
      </c>
      <c r="B2051" s="374" t="s">
        <v>4411</v>
      </c>
      <c r="C2051" s="373" t="s">
        <v>29</v>
      </c>
    </row>
    <row r="2052" spans="1:3">
      <c r="A2052" s="373" t="s">
        <v>4412</v>
      </c>
      <c r="B2052" s="374" t="s">
        <v>4413</v>
      </c>
      <c r="C2052" s="373" t="s">
        <v>29</v>
      </c>
    </row>
    <row r="2053" spans="1:3">
      <c r="A2053" s="373"/>
      <c r="B2053" s="374"/>
      <c r="C2053" s="373"/>
    </row>
    <row r="2054" spans="1:3">
      <c r="A2054" s="2" t="s">
        <v>4426</v>
      </c>
      <c r="B2054" s="2" t="s">
        <v>3999</v>
      </c>
      <c r="C2054" s="61" t="s">
        <v>29</v>
      </c>
    </row>
    <row r="2055" spans="1:3">
      <c r="A2055" s="2" t="s">
        <v>4430</v>
      </c>
      <c r="B2055" s="2" t="s">
        <v>4431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4433</v>
      </c>
      <c r="B2057" s="374" t="s">
        <v>4434</v>
      </c>
      <c r="C2057" s="373" t="s">
        <v>29</v>
      </c>
    </row>
    <row r="2058" spans="1:3">
      <c r="A2058" s="2" t="s">
        <v>4435</v>
      </c>
      <c r="B2058" s="2" t="s">
        <v>2809</v>
      </c>
      <c r="C2058" s="61" t="s">
        <v>4436</v>
      </c>
    </row>
    <row r="2059" spans="1:3">
      <c r="A2059" s="2" t="s">
        <v>4437</v>
      </c>
      <c r="B2059" s="2" t="s">
        <v>3436</v>
      </c>
    </row>
    <row r="2060" spans="1:3" ht="15">
      <c r="A2060" s="375" t="s">
        <v>4448</v>
      </c>
      <c r="B2060" s="2" t="s">
        <v>3834</v>
      </c>
      <c r="C2060" s="966" t="s">
        <v>4438</v>
      </c>
    </row>
    <row r="2061" spans="1:3" ht="15">
      <c r="A2061" s="2" t="s">
        <v>3916</v>
      </c>
      <c r="B2061" s="967" t="s">
        <v>3917</v>
      </c>
      <c r="C2061" s="967" t="s">
        <v>4439</v>
      </c>
    </row>
    <row r="2062" spans="1:3" ht="15">
      <c r="A2062" s="2" t="s">
        <v>4095</v>
      </c>
      <c r="B2062" s="967" t="s">
        <v>4094</v>
      </c>
      <c r="C2062" s="967" t="s">
        <v>4440</v>
      </c>
    </row>
    <row r="2063" spans="1:3" ht="15">
      <c r="A2063" s="2" t="s">
        <v>4181</v>
      </c>
      <c r="B2063" s="968" t="s">
        <v>4182</v>
      </c>
      <c r="C2063" s="968" t="s">
        <v>4441</v>
      </c>
    </row>
    <row r="2064" spans="1:3" ht="15">
      <c r="A2064" s="2" t="s">
        <v>3839</v>
      </c>
      <c r="B2064" s="966" t="s">
        <v>3840</v>
      </c>
      <c r="C2064" s="966" t="s">
        <v>4442</v>
      </c>
    </row>
    <row r="2065" spans="1:3" ht="15">
      <c r="A2065" s="2" t="s">
        <v>3992</v>
      </c>
      <c r="B2065" s="967" t="s">
        <v>3993</v>
      </c>
      <c r="C2065" s="967" t="s">
        <v>4443</v>
      </c>
    </row>
    <row r="2066" spans="1:3" ht="15">
      <c r="A2066" s="2" t="s">
        <v>4234</v>
      </c>
      <c r="B2066" s="968" t="s">
        <v>4235</v>
      </c>
      <c r="C2066" s="968" t="s">
        <v>4444</v>
      </c>
    </row>
    <row r="2067" spans="1:3">
      <c r="A2067" s="2" t="s">
        <v>3929</v>
      </c>
      <c r="B2067" s="2" t="s">
        <v>3930</v>
      </c>
      <c r="C2067" s="928" t="s">
        <v>4343</v>
      </c>
    </row>
    <row r="2068" spans="1:3" ht="15">
      <c r="A2068" s="2" t="s">
        <v>4113</v>
      </c>
      <c r="B2068" s="968" t="s">
        <v>4114</v>
      </c>
      <c r="C2068" s="968" t="s">
        <v>4445</v>
      </c>
    </row>
    <row r="2069" spans="1:3" ht="15">
      <c r="A2069" s="2" t="s">
        <v>3994</v>
      </c>
      <c r="B2069" s="966" t="s">
        <v>3995</v>
      </c>
      <c r="C2069" s="966" t="s">
        <v>4446</v>
      </c>
    </row>
    <row r="2070" spans="1:3" ht="15">
      <c r="A2070" s="2" t="s">
        <v>4247</v>
      </c>
      <c r="B2070" s="968" t="s">
        <v>4248</v>
      </c>
      <c r="C2070" s="968" t="s">
        <v>4447</v>
      </c>
    </row>
    <row r="2071" spans="1:3">
      <c r="A2071" s="2" t="s">
        <v>4450</v>
      </c>
      <c r="B2071" s="2" t="s">
        <v>4451</v>
      </c>
      <c r="C2071" s="2" t="s">
        <v>4452</v>
      </c>
    </row>
    <row r="2072" spans="1:3">
      <c r="A2072" s="979" t="s">
        <v>3684</v>
      </c>
      <c r="B2072" s="979" t="s">
        <v>3685</v>
      </c>
      <c r="C2072" s="979" t="s">
        <v>29</v>
      </c>
    </row>
    <row r="2073" spans="1:3">
      <c r="A2073" s="979" t="s">
        <v>4456</v>
      </c>
      <c r="B2073" s="979" t="s">
        <v>4457</v>
      </c>
      <c r="C2073" s="979" t="s">
        <v>29</v>
      </c>
    </row>
    <row r="2074" spans="1:3">
      <c r="A2074" s="373" t="s">
        <v>4464</v>
      </c>
      <c r="B2074" s="374" t="s">
        <v>4465</v>
      </c>
      <c r="C2074" s="373" t="s">
        <v>29</v>
      </c>
    </row>
    <row r="2075" spans="1:3">
      <c r="A2075" s="373" t="s">
        <v>4466</v>
      </c>
      <c r="B2075" s="374" t="s">
        <v>4467</v>
      </c>
      <c r="C2075" s="373" t="s">
        <v>29</v>
      </c>
    </row>
    <row r="2076" spans="1:3">
      <c r="A2076" s="373" t="s">
        <v>4468</v>
      </c>
      <c r="B2076" s="374" t="s">
        <v>4469</v>
      </c>
      <c r="C2076" s="373" t="s">
        <v>29</v>
      </c>
    </row>
    <row r="2077" spans="1:3">
      <c r="A2077" s="373" t="s">
        <v>4472</v>
      </c>
      <c r="B2077" s="374" t="s">
        <v>4021</v>
      </c>
      <c r="C2077" s="373" t="s">
        <v>29</v>
      </c>
    </row>
    <row r="2078" spans="1:3" ht="15">
      <c r="A2078" s="445" t="s">
        <v>4473</v>
      </c>
      <c r="B2078" s="445" t="s">
        <v>2486</v>
      </c>
      <c r="C2078" s="445" t="s">
        <v>4474</v>
      </c>
    </row>
    <row r="2079" spans="1:3">
      <c r="A2079" s="373" t="s">
        <v>4475</v>
      </c>
      <c r="B2079" s="374" t="s">
        <v>4476</v>
      </c>
      <c r="C2079" s="373" t="s">
        <v>29</v>
      </c>
    </row>
    <row r="2080" spans="1:3">
      <c r="A2080" s="373" t="s">
        <v>4477</v>
      </c>
      <c r="B2080" s="374" t="s">
        <v>2713</v>
      </c>
      <c r="C2080" s="373" t="s">
        <v>2714</v>
      </c>
    </row>
    <row r="2081" spans="1:3">
      <c r="A2081" s="979" t="s">
        <v>4478</v>
      </c>
      <c r="B2081" s="979" t="s">
        <v>4479</v>
      </c>
      <c r="C2081" s="979" t="s">
        <v>29</v>
      </c>
    </row>
    <row r="2082" spans="1:3">
      <c r="A2082" s="373" t="s">
        <v>4472</v>
      </c>
      <c r="B2082" s="374" t="s">
        <v>4021</v>
      </c>
      <c r="C2082" s="373" t="s">
        <v>29</v>
      </c>
    </row>
    <row r="2083" spans="1:3">
      <c r="A2083" s="373" t="s">
        <v>4480</v>
      </c>
      <c r="B2083" s="374" t="s">
        <v>2757</v>
      </c>
      <c r="C2083" s="373"/>
    </row>
    <row r="2084" spans="1:3">
      <c r="A2084" s="373" t="s">
        <v>4481</v>
      </c>
      <c r="B2084" s="374" t="s">
        <v>2702</v>
      </c>
      <c r="C2084" s="373" t="s">
        <v>29</v>
      </c>
    </row>
    <row r="2085" spans="1:3">
      <c r="A2085" s="373" t="s">
        <v>4482</v>
      </c>
      <c r="B2085" s="374" t="s">
        <v>644</v>
      </c>
      <c r="C2085" s="373" t="s">
        <v>29</v>
      </c>
    </row>
    <row r="2086" spans="1:3">
      <c r="A2086" s="2" t="s">
        <v>4483</v>
      </c>
      <c r="B2086" s="2" t="s">
        <v>4484</v>
      </c>
      <c r="C2086" s="2" t="s">
        <v>29</v>
      </c>
    </row>
    <row r="2087" spans="1:3">
      <c r="A2087" s="2" t="s">
        <v>4488</v>
      </c>
      <c r="B2087" s="2" t="s">
        <v>4485</v>
      </c>
    </row>
    <row r="2088" spans="1:3">
      <c r="A2088" s="2" t="s">
        <v>4490</v>
      </c>
      <c r="B2088" s="2" t="s">
        <v>4486</v>
      </c>
    </row>
    <row r="2089" spans="1:3">
      <c r="A2089" s="2" t="s">
        <v>4489</v>
      </c>
      <c r="B2089" s="2" t="s">
        <v>4487</v>
      </c>
    </row>
    <row r="2090" spans="1:3">
      <c r="A2090" s="2" t="s">
        <v>4504</v>
      </c>
      <c r="B2090" s="2" t="s">
        <v>4505</v>
      </c>
      <c r="C2090" s="2" t="s">
        <v>29</v>
      </c>
    </row>
    <row r="2091" spans="1:3">
      <c r="A2091" s="2" t="s">
        <v>4510</v>
      </c>
      <c r="B2091" s="2" t="s">
        <v>4369</v>
      </c>
      <c r="C2091" s="2" t="s">
        <v>29</v>
      </c>
    </row>
    <row r="2092" spans="1:3">
      <c r="A2092" s="2" t="s">
        <v>4511</v>
      </c>
      <c r="B2092" s="2" t="s">
        <v>4512</v>
      </c>
      <c r="C2092" s="61" t="s">
        <v>29</v>
      </c>
    </row>
    <row r="2093" spans="1:3">
      <c r="A2093" s="2" t="s">
        <v>4513</v>
      </c>
      <c r="B2093" s="2" t="s">
        <v>3578</v>
      </c>
      <c r="C2093" s="61" t="s">
        <v>29</v>
      </c>
    </row>
    <row r="2094" spans="1:3">
      <c r="A2094" s="2" t="s">
        <v>4514</v>
      </c>
      <c r="B2094" s="2" t="s">
        <v>4515</v>
      </c>
      <c r="C2094" s="61" t="s">
        <v>29</v>
      </c>
    </row>
    <row r="2095" spans="1:3">
      <c r="A2095" s="2" t="s">
        <v>4516</v>
      </c>
      <c r="B2095" s="2" t="s">
        <v>4517</v>
      </c>
      <c r="C2095" s="61" t="s">
        <v>29</v>
      </c>
    </row>
    <row r="2096" spans="1:3">
      <c r="A2096" s="979" t="s">
        <v>4518</v>
      </c>
      <c r="B2096" s="979" t="s">
        <v>2757</v>
      </c>
      <c r="C2096" s="979" t="s">
        <v>2758</v>
      </c>
    </row>
    <row r="2097" spans="1:3">
      <c r="A2097" s="373" t="s">
        <v>4519</v>
      </c>
      <c r="B2097" s="374" t="s">
        <v>4520</v>
      </c>
      <c r="C2097" s="373" t="s">
        <v>29</v>
      </c>
    </row>
    <row r="2098" spans="1:3">
      <c r="A2098" s="2" t="s">
        <v>4521</v>
      </c>
      <c r="B2098" s="2" t="s">
        <v>4522</v>
      </c>
      <c r="C2098" s="61" t="s">
        <v>29</v>
      </c>
    </row>
    <row r="2099" spans="1:3">
      <c r="A2099" s="373" t="s">
        <v>4524</v>
      </c>
      <c r="B2099" s="374" t="s">
        <v>4525</v>
      </c>
      <c r="C2099" s="373" t="s">
        <v>29</v>
      </c>
    </row>
    <row r="2100" spans="1:3">
      <c r="A2100" s="373" t="s">
        <v>4526</v>
      </c>
      <c r="B2100" s="374" t="s">
        <v>3759</v>
      </c>
      <c r="C2100" s="373" t="s">
        <v>29</v>
      </c>
    </row>
    <row r="2101" spans="1:3">
      <c r="A2101" s="373" t="s">
        <v>4527</v>
      </c>
      <c r="B2101" s="374" t="s">
        <v>2887</v>
      </c>
      <c r="C2101" s="373" t="s">
        <v>29</v>
      </c>
    </row>
    <row r="2102" spans="1:3">
      <c r="A2102" s="2" t="s">
        <v>4531</v>
      </c>
      <c r="B2102" s="2" t="s">
        <v>4530</v>
      </c>
      <c r="C2102" s="61" t="s">
        <v>29</v>
      </c>
    </row>
    <row r="2103" spans="1:3">
      <c r="A2103" s="373" t="s">
        <v>4535</v>
      </c>
      <c r="B2103" s="374" t="s">
        <v>2580</v>
      </c>
      <c r="C2103" s="373" t="s">
        <v>29</v>
      </c>
    </row>
    <row r="2104" spans="1:3">
      <c r="A2104" s="2" t="s">
        <v>4537</v>
      </c>
      <c r="B2104" s="2" t="s">
        <v>4536</v>
      </c>
    </row>
    <row r="2105" spans="1:3">
      <c r="A2105" s="373" t="s">
        <v>4538</v>
      </c>
      <c r="B2105" s="374" t="s">
        <v>4539</v>
      </c>
      <c r="C2105" s="373" t="s">
        <v>29</v>
      </c>
    </row>
    <row r="2106" spans="1:3">
      <c r="A2106" s="2" t="s">
        <v>4540</v>
      </c>
      <c r="B2106" s="2" t="s">
        <v>3986</v>
      </c>
      <c r="C2106" s="2" t="s">
        <v>29</v>
      </c>
    </row>
    <row r="2107" spans="1:3">
      <c r="A2107" s="373" t="s">
        <v>4541</v>
      </c>
      <c r="B2107" s="374" t="s">
        <v>4542</v>
      </c>
      <c r="C2107" s="373" t="s">
        <v>29</v>
      </c>
    </row>
    <row r="2108" spans="1:3">
      <c r="A2108" s="373" t="s">
        <v>4545</v>
      </c>
      <c r="B2108" s="374" t="s">
        <v>4070</v>
      </c>
      <c r="C2108" s="373" t="s">
        <v>29</v>
      </c>
    </row>
    <row r="2109" spans="1:3">
      <c r="A2109" s="2" t="s">
        <v>4546</v>
      </c>
      <c r="B2109" s="2" t="s">
        <v>4547</v>
      </c>
      <c r="C2109" s="2" t="s">
        <v>29</v>
      </c>
    </row>
    <row r="2110" spans="1:3">
      <c r="A2110" s="2" t="s">
        <v>4548</v>
      </c>
      <c r="B2110" s="2" t="s">
        <v>4549</v>
      </c>
      <c r="C2110" s="2" t="s">
        <v>29</v>
      </c>
    </row>
    <row r="2111" spans="1:3">
      <c r="A2111" s="979" t="s">
        <v>4550</v>
      </c>
      <c r="B2111" s="979" t="s">
        <v>4551</v>
      </c>
      <c r="C2111" s="979" t="s">
        <v>29</v>
      </c>
    </row>
    <row r="2112" spans="1:3">
      <c r="A2112" s="979" t="s">
        <v>362</v>
      </c>
      <c r="B2112" s="979" t="s">
        <v>4552</v>
      </c>
      <c r="C2112" s="979" t="s">
        <v>29</v>
      </c>
    </row>
    <row r="2113" spans="1:3">
      <c r="B2113" s="374" t="s">
        <v>4554</v>
      </c>
      <c r="C2113" s="373" t="s">
        <v>4555</v>
      </c>
    </row>
    <row r="2114" spans="1:3">
      <c r="A2114" s="373" t="s">
        <v>4556</v>
      </c>
      <c r="B2114" s="374" t="s">
        <v>4557</v>
      </c>
      <c r="C2114" s="373" t="s">
        <v>29</v>
      </c>
    </row>
    <row r="2115" spans="1:3">
      <c r="A2115" s="2" t="s">
        <v>4612</v>
      </c>
      <c r="B2115" s="2" t="s">
        <v>4413</v>
      </c>
      <c r="C2115" s="2" t="s">
        <v>29</v>
      </c>
    </row>
    <row r="2116" spans="1:3">
      <c r="A2116" s="373" t="s">
        <v>4615</v>
      </c>
      <c r="B2116" s="374" t="s">
        <v>3818</v>
      </c>
      <c r="C2116" s="373" t="s">
        <v>29</v>
      </c>
    </row>
    <row r="2117" spans="1:3">
      <c r="A2117" s="2" t="s">
        <v>4616</v>
      </c>
      <c r="B2117" s="2" t="s">
        <v>4617</v>
      </c>
      <c r="C2117" s="2" t="s">
        <v>29</v>
      </c>
    </row>
    <row r="2118" spans="1:3">
      <c r="A2118" s="2" t="s">
        <v>4618</v>
      </c>
      <c r="B2118" s="2" t="s">
        <v>4525</v>
      </c>
      <c r="C2118" s="2" t="s">
        <v>29</v>
      </c>
    </row>
    <row r="2119" spans="1:3">
      <c r="A2119" s="61" t="s">
        <v>4620</v>
      </c>
      <c r="B2119" s="2" t="s">
        <v>656</v>
      </c>
      <c r="C2119" s="2" t="s">
        <v>657</v>
      </c>
    </row>
    <row r="2120" spans="1:3">
      <c r="A2120" s="373" t="s">
        <v>4621</v>
      </c>
      <c r="B2120" s="374" t="s">
        <v>4622</v>
      </c>
      <c r="C2120" s="373" t="s">
        <v>29</v>
      </c>
    </row>
    <row r="2121" spans="1:3">
      <c r="A2121" s="2" t="s">
        <v>4623</v>
      </c>
      <c r="B2121" s="2" t="s">
        <v>4624</v>
      </c>
      <c r="C2121" s="2" t="s">
        <v>29</v>
      </c>
    </row>
    <row r="2122" spans="1:3">
      <c r="A2122" s="373" t="s">
        <v>4625</v>
      </c>
      <c r="B2122" s="374" t="s">
        <v>4626</v>
      </c>
      <c r="C2122" s="373" t="s">
        <v>29</v>
      </c>
    </row>
    <row r="2123" spans="1:3">
      <c r="A2123" s="2" t="s">
        <v>4629</v>
      </c>
      <c r="B2123" s="2" t="s">
        <v>4630</v>
      </c>
      <c r="C2123" s="61" t="s">
        <v>29</v>
      </c>
    </row>
    <row r="2124" spans="1:3">
      <c r="A2124" s="373" t="s">
        <v>4891</v>
      </c>
      <c r="B2124" s="374" t="s">
        <v>4892</v>
      </c>
      <c r="C2124" s="373" t="s">
        <v>4893</v>
      </c>
    </row>
    <row r="2125" spans="1:3">
      <c r="A2125" s="373" t="s">
        <v>4894</v>
      </c>
      <c r="B2125" s="374" t="s">
        <v>4895</v>
      </c>
      <c r="C2125" s="373" t="s">
        <v>29</v>
      </c>
    </row>
    <row r="2126" spans="1:3">
      <c r="A2126" s="373" t="s">
        <v>4896</v>
      </c>
      <c r="B2126" s="374" t="s">
        <v>1703</v>
      </c>
      <c r="C2126" s="373" t="s">
        <v>4897</v>
      </c>
    </row>
    <row r="2127" spans="1:3">
      <c r="A2127" s="2" t="s">
        <v>4931</v>
      </c>
      <c r="B2127" s="2" t="s">
        <v>4932</v>
      </c>
      <c r="C2127" s="2" t="s">
        <v>4933</v>
      </c>
    </row>
    <row r="2128" spans="1:3">
      <c r="A2128" s="2" t="s">
        <v>4934</v>
      </c>
      <c r="B2128" s="2" t="s">
        <v>4935</v>
      </c>
      <c r="C2128" s="2" t="s">
        <v>29</v>
      </c>
    </row>
    <row r="2129" spans="1:3">
      <c r="A2129" s="373" t="s">
        <v>4941</v>
      </c>
      <c r="B2129" s="374" t="s">
        <v>3372</v>
      </c>
      <c r="C2129" s="373" t="s">
        <v>29</v>
      </c>
    </row>
    <row r="2130" spans="1:3">
      <c r="A2130" s="2" t="s">
        <v>4945</v>
      </c>
      <c r="B2130" s="2" t="s">
        <v>2419</v>
      </c>
      <c r="C2130" s="2" t="s">
        <v>29</v>
      </c>
    </row>
    <row r="2131" spans="1:3">
      <c r="A2131" s="373" t="s">
        <v>4950</v>
      </c>
      <c r="B2131" s="374" t="s">
        <v>4951</v>
      </c>
      <c r="C2131" s="373" t="s">
        <v>29</v>
      </c>
    </row>
    <row r="2132" spans="1:3">
      <c r="A2132" s="2" t="s">
        <v>4955</v>
      </c>
      <c r="B2132" s="2" t="s">
        <v>4479</v>
      </c>
      <c r="C2132" s="2" t="s">
        <v>29</v>
      </c>
    </row>
  </sheetData>
  <mergeCells count="26">
    <mergeCell ref="B910:C910"/>
    <mergeCell ref="B657:C657"/>
    <mergeCell ref="B684:C684"/>
    <mergeCell ref="B736:C736"/>
    <mergeCell ref="B759:C759"/>
    <mergeCell ref="B831:C831"/>
    <mergeCell ref="B477:C477"/>
    <mergeCell ref="B518:C518"/>
    <mergeCell ref="B522:C522"/>
    <mergeCell ref="B588:C588"/>
    <mergeCell ref="B628:C628"/>
    <mergeCell ref="B295:C295"/>
    <mergeCell ref="B331:C331"/>
    <mergeCell ref="B371:C371"/>
    <mergeCell ref="B397:C397"/>
    <mergeCell ref="B447:C447"/>
    <mergeCell ref="B157:C157"/>
    <mergeCell ref="B168:C168"/>
    <mergeCell ref="B194:C194"/>
    <mergeCell ref="B231:C231"/>
    <mergeCell ref="B255:C255"/>
    <mergeCell ref="B2:C2"/>
    <mergeCell ref="B53:C53"/>
    <mergeCell ref="B88:C88"/>
    <mergeCell ref="B104:C104"/>
    <mergeCell ref="B117:C117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2019-07-03T03:05:30Z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